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ITP\Documents\Documetos_Diego_Sierra\ITP\Convocatorias_internas\Investigacion 2023\Financiación grupos\Anexos\"/>
    </mc:Choice>
  </mc:AlternateContent>
  <xr:revisionPtr revIDLastSave="0" documentId="13_ncr:1_{9FFF3898-300D-48E5-9CFA-96649A9AF5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supuesto" sheetId="1" r:id="rId1"/>
  </sheets>
  <definedNames>
    <definedName name="_xlnm._FilterDatabase" localSheetId="0" hidden="1">Presupuesto!$A$4:$J$69</definedName>
    <definedName name="_xlnm.Print_Area" localSheetId="0">Presupuesto!$A$2:$K$69</definedName>
    <definedName name="_xlnm.Print_Titles" localSheetId="0">Presupuesto!$2:$5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8" i="1" l="1"/>
  <c r="H67" i="1"/>
  <c r="H68" i="1" s="1"/>
  <c r="J66" i="1"/>
  <c r="J67" i="1" l="1"/>
  <c r="J68" i="1" s="1"/>
  <c r="I64" i="1"/>
  <c r="H63" i="1"/>
  <c r="H64" i="1" s="1"/>
  <c r="J62" i="1"/>
  <c r="I60" i="1"/>
  <c r="H59" i="1"/>
  <c r="J59" i="1" s="1"/>
  <c r="H58" i="1"/>
  <c r="J58" i="1" s="1"/>
  <c r="H57" i="1"/>
  <c r="H60" i="1" s="1"/>
  <c r="I55" i="1"/>
  <c r="H54" i="1"/>
  <c r="J54" i="1" s="1"/>
  <c r="H53" i="1"/>
  <c r="J53" i="1" s="1"/>
  <c r="H52" i="1"/>
  <c r="J52" i="1" s="1"/>
  <c r="I50" i="1"/>
  <c r="H49" i="1"/>
  <c r="J49" i="1" s="1"/>
  <c r="H48" i="1"/>
  <c r="H50" i="1" s="1"/>
  <c r="H45" i="1"/>
  <c r="J45" i="1" s="1"/>
  <c r="G44" i="1"/>
  <c r="H44" i="1" s="1"/>
  <c r="J44" i="1" s="1"/>
  <c r="I43" i="1"/>
  <c r="I46" i="1" s="1"/>
  <c r="H40" i="1"/>
  <c r="J40" i="1" s="1"/>
  <c r="H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J9" i="1"/>
  <c r="H8" i="1"/>
  <c r="J8" i="1" s="1"/>
  <c r="H7" i="1"/>
  <c r="J55" i="1" l="1"/>
  <c r="I41" i="1"/>
  <c r="I69" i="1" s="1"/>
  <c r="H41" i="1"/>
  <c r="J7" i="1"/>
  <c r="J41" i="1" s="1"/>
  <c r="J63" i="1"/>
  <c r="J64" i="1" s="1"/>
  <c r="J43" i="1"/>
  <c r="J46" i="1"/>
  <c r="H46" i="1"/>
  <c r="H55" i="1"/>
  <c r="J48" i="1"/>
  <c r="J50" i="1" s="1"/>
  <c r="J57" i="1"/>
  <c r="J60" i="1" s="1"/>
  <c r="J69" i="1" l="1"/>
  <c r="H69" i="1"/>
  <c r="K68" i="1" s="1"/>
  <c r="K60" i="1" l="1"/>
  <c r="K41" i="1"/>
  <c r="K50" i="1"/>
  <c r="K64" i="1"/>
  <c r="K55" i="1"/>
  <c r="K46" i="1"/>
  <c r="K6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LuzMarina</author>
  </authors>
  <commentList>
    <comment ref="F4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LuzMarina:</t>
        </r>
        <r>
          <rPr>
            <sz val="9"/>
            <color indexed="81"/>
            <rFont val="Tahoma"/>
            <family val="2"/>
          </rPr>
          <t xml:space="preserve">
4 auxili por 2 meses c/u</t>
        </r>
      </text>
    </comment>
    <comment ref="F4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LuzMarina:</t>
        </r>
        <r>
          <rPr>
            <sz val="9"/>
            <color indexed="81"/>
            <rFont val="Tahoma"/>
            <family val="2"/>
          </rPr>
          <t xml:space="preserve">
5 dias  de gastos de manutencion y estadia por cada auxiliar
</t>
        </r>
      </text>
    </comment>
  </commentList>
</comments>
</file>

<file path=xl/sharedStrings.xml><?xml version="1.0" encoding="utf-8"?>
<sst xmlns="http://schemas.openxmlformats.org/spreadsheetml/2006/main" count="208" uniqueCount="153">
  <si>
    <t>PRESUPUESTO PROYECTO DE INVESTIGACION : BIOACUMULACIÓN DE MATERIALES PESADOS EN AGROECOSISTEMAS DE CHONTADURO (BACTRIS GASIPAES) DEL MUNICIPIO DE VILLAGARZÓN PUTUMAYO</t>
  </si>
  <si>
    <t>Rubro</t>
  </si>
  <si>
    <t>Articulo</t>
  </si>
  <si>
    <t>Descripción (características técnicas)</t>
  </si>
  <si>
    <t>Justificacion</t>
  </si>
  <si>
    <t>Unidad</t>
  </si>
  <si>
    <t xml:space="preserve">Cantidad </t>
  </si>
  <si>
    <t xml:space="preserve">Valor Unitario </t>
  </si>
  <si>
    <t>Contrapartida ITP (Recurso)</t>
  </si>
  <si>
    <t>Contrapartida ITP (Especie)</t>
  </si>
  <si>
    <t>Valor  Total Proyecto</t>
  </si>
  <si>
    <t>% Por rubro asignado</t>
  </si>
  <si>
    <t>OTROS BIENES TRANSPORTABLES (EXCEPTO PRODUCTOS METALICOS MAQUINARIA Y EQUIPO)</t>
  </si>
  <si>
    <t xml:space="preserve">agua OxigenPeróxido de hidrogeno - bidon de 10 litros concentración 50% ) </t>
  </si>
  <si>
    <t xml:space="preserve">Medición materia orgánica 
y limpieza de foliolos </t>
  </si>
  <si>
    <t>Bidon</t>
  </si>
  <si>
    <t xml:space="preserve">Alcohol (95%) Bidon 10 litros </t>
  </si>
  <si>
    <t xml:space="preserve">Conservacion material biológico </t>
  </si>
  <si>
    <t xml:space="preserve">Bidon </t>
  </si>
  <si>
    <t>Botiquin morral primeros auxilios + dotación (Marca Dota center)</t>
  </si>
  <si>
    <t xml:space="preserve">Equipo de primeros auxilios para trabajo de campo </t>
  </si>
  <si>
    <t>Morral</t>
  </si>
  <si>
    <t>Algodón en rollo quirúrgico Mk x 500 gr</t>
  </si>
  <si>
    <t>Limpieza de material contaminante en foliolos</t>
  </si>
  <si>
    <t>Und</t>
  </si>
  <si>
    <t>Frascos pequenos de vidrio para perfumeria farmacia y laboratorio</t>
  </si>
  <si>
    <t>Viales (Paquete x 10)</t>
  </si>
  <si>
    <t xml:space="preserve">Almacenamiento y preservacion de insectos </t>
  </si>
  <si>
    <t>Paquete</t>
  </si>
  <si>
    <t>Guantes de nitrilo caja 100 calidad premium  (Talla M)</t>
  </si>
  <si>
    <t xml:space="preserve">Protección colecta de material biológico </t>
  </si>
  <si>
    <t xml:space="preserve">Caja </t>
  </si>
  <si>
    <t>Neveras de icopor 5 lts</t>
  </si>
  <si>
    <t xml:space="preserve">Almacenamiento muestras biológicas </t>
  </si>
  <si>
    <t>Valde plastico (10 litros)</t>
  </si>
  <si>
    <t xml:space="preserve">Procesamiento muetras de suelo </t>
  </si>
  <si>
    <t>Liston de madera 1.5 m  - ( Espesor 5 x 5 cm)</t>
  </si>
  <si>
    <t xml:space="preserve">Construcción de marotas </t>
  </si>
  <si>
    <t>Papel Kraft (Rollo 170 m x24 pulgadas)</t>
  </si>
  <si>
    <t>Almacenamiento y embaleje  de muestras botánicas</t>
  </si>
  <si>
    <t>Rollo</t>
  </si>
  <si>
    <t xml:space="preserve">Bolsas polietileno  60 x 90 cm (Pquete 20 unidades) </t>
  </si>
  <si>
    <t>Almacenamiento de muestras botánicas</t>
  </si>
  <si>
    <t>Marcador tinta permanente (Sharpie)</t>
  </si>
  <si>
    <t xml:space="preserve">Rotulado de muestras </t>
  </si>
  <si>
    <t>Bolsas ziplot (Paquete 100 Unid)</t>
  </si>
  <si>
    <t>Almacenamiento para muestras edáficas</t>
  </si>
  <si>
    <t xml:space="preserve">Soga de polipropileno calibre 6mm x 20 m Marca Fixser </t>
  </si>
  <si>
    <t xml:space="preserve">Manejo del operador y construcción de marotas </t>
  </si>
  <si>
    <t xml:space="preserve">Libreta de campo topográfica </t>
  </si>
  <si>
    <t xml:space="preserve">Elemento para tomar datos de campo </t>
  </si>
  <si>
    <t>Rapidografo</t>
  </si>
  <si>
    <t xml:space="preserve">Boligrafo de tinta indeleble toma de datos de campo </t>
  </si>
  <si>
    <t>PRODUCTOS METALICOS MAQUINARIA Y EQUIPO</t>
  </si>
  <si>
    <t>Barreno up-Land</t>
  </si>
  <si>
    <t xml:space="preserve">Colecta de muestras de suelo </t>
  </si>
  <si>
    <t xml:space="preserve">Prensa botánica </t>
  </si>
  <si>
    <t xml:space="preserve">Colecta material botánico </t>
  </si>
  <si>
    <t xml:space="preserve">Higrometro (Marca HCO
 modelo 4 en 1, Ph Temperatura, Humedad y luz) </t>
  </si>
  <si>
    <t>Determinación de nivel de humedad</t>
  </si>
  <si>
    <t>Palacuchara de acero inoxidable Marca Machine HG</t>
  </si>
  <si>
    <t>Muestreo de suelos plantaciones de chontaduro</t>
  </si>
  <si>
    <t>Tijeras acero inoxidable (Marca Incola modelo 11101)</t>
  </si>
  <si>
    <t xml:space="preserve">Colecta muestra biológica </t>
  </si>
  <si>
    <t>Cuchillo acero  inoxifdable -  Santoku T-fal-ice-force 18cmT</t>
  </si>
  <si>
    <t xml:space="preserve">Infiltrómetro </t>
  </si>
  <si>
    <t xml:space="preserve">Determinacion de  infiltracion y permeabilidad en suelos </t>
  </si>
  <si>
    <t>Pie de rey</t>
  </si>
  <si>
    <t xml:space="preserve">Medidas macro-micrometricas </t>
  </si>
  <si>
    <t>Balanza digital
( Marca Kalley K-MGCO 01 hasta 5Kg)</t>
  </si>
  <si>
    <t xml:space="preserve">Medición muestras de suelo en campo </t>
  </si>
  <si>
    <t xml:space="preserve">Cinta metrica </t>
  </si>
  <si>
    <t xml:space="preserve">Mediciones de variables forestales </t>
  </si>
  <si>
    <t>Termometro para suelos (Marca Tylor modelo 5976N)</t>
  </si>
  <si>
    <t xml:space="preserve">Determinación temperatura del suelo </t>
  </si>
  <si>
    <t>Pinzas entomológicas
 (Pinza de disección-Marca superdent)</t>
  </si>
  <si>
    <t xml:space="preserve">Colecta de material biológico </t>
  </si>
  <si>
    <t>Tabla de Munsell</t>
  </si>
  <si>
    <t xml:space="preserve">Clasificación horizontes del suelo </t>
  </si>
  <si>
    <t xml:space="preserve">Gel refrigerante  - biothermics x 300g reutilizable </t>
  </si>
  <si>
    <t>Conservación de muestras biologicas</t>
  </si>
  <si>
    <t>Probetas polipropileno
 (Marca Vitlab-100 ml)</t>
  </si>
  <si>
    <t xml:space="preserve">Determinación de materia organica </t>
  </si>
  <si>
    <t xml:space="preserve">Desgarretadora   marca Truper modelo Trimmer (9 metros, modulos 1,5 m y cabezal truper)  </t>
  </si>
  <si>
    <t>PRODUCTOS ALIMENTICIOS BEBIDAS Y TABACO TEXTILES PRENDAS DE VESTIR Y PRODUCTOS DE CUERO</t>
  </si>
  <si>
    <t>Pita Nilon (750m)</t>
  </si>
  <si>
    <t xml:space="preserve">Amarre de equipos y  muestras </t>
  </si>
  <si>
    <t xml:space="preserve">Chaleco tipo ingeniero 4 bolsillos </t>
  </si>
  <si>
    <t xml:space="preserve">Prenda para almacenamiento portatil de equipos como GPS, libretas, pHmetros etc. </t>
  </si>
  <si>
    <t>Subtotal</t>
  </si>
  <si>
    <t>2. Talento Humano</t>
  </si>
  <si>
    <t>SERVICIOS PRESTADOS A LAS EMPRESAS Y SERVICIOS DE PRODUCCION</t>
  </si>
  <si>
    <t xml:space="preserve">Docente lider del proyecto profesional en ingenieria, ciencias biológicas y afines </t>
  </si>
  <si>
    <t xml:space="preserve">Realiza la coordinación del proyecto, presentación de los informes tecnicos, financieros y demás documentos solicitados, acompaña la realización de las actividades; procesos de capacitación y utilización de equipos en el transcurso del proyecto  </t>
  </si>
  <si>
    <t xml:space="preserve">Meses </t>
  </si>
  <si>
    <t xml:space="preserve">Prestacion de servicios  - Auxiliares de investigación </t>
  </si>
  <si>
    <t>Apoyo auxiliar a las acciones logisticas e investigativas del proyecto (4 auxiliares de investigación)</t>
  </si>
  <si>
    <t xml:space="preserve">Operarios </t>
  </si>
  <si>
    <t>Apoyo auxiliar y logistico procesos  de muestreo. Muestreo por dia obtención material vegetal 30 palmas/dia/operario</t>
  </si>
  <si>
    <t>Operario</t>
  </si>
  <si>
    <t>COMERCIO Y DISTRIBUCION ALOJAMIENTO SERVICIOS DE SUMINISTRO DE COMIDAS Y BEBIDAS SERVICIOS DE TRANSPORTE Y SERVICIOS DE DISTRIBUCION DE ELECTRICIDAD GAS Y AGUA</t>
  </si>
  <si>
    <t xml:space="preserve">Gastos de alimentacion y estadia </t>
  </si>
  <si>
    <t>Salida del lider del Proyecto</t>
  </si>
  <si>
    <t xml:space="preserve">Trayecto desde Mocoa-Veredas area de influencia del proyecto (Albania, la Cafelina, la Castellana, la Cofania, Juanambú, Puerto Umbría, San Fidel, Sardinas, Siloé y Wasipungo, entre otras) - 4 auxiliares de investigación y 1 lider del proyecto. Visita a las unidades productivas para levantamiento de información </t>
  </si>
  <si>
    <t>dia</t>
  </si>
  <si>
    <t>Gastos de los 4 Auxiliares</t>
  </si>
  <si>
    <t>Ingresos a sitios privados</t>
  </si>
  <si>
    <t xml:space="preserve">Pago de ingresos a territorios privados area de influencia del proyecto </t>
  </si>
  <si>
    <t>Baqueano</t>
  </si>
  <si>
    <t>Persona conocedora de los caminos y atajos de un terreno, sus características físicas y el idioma y costumbres de su población, a la que habitualmente pertenece</t>
  </si>
  <si>
    <t>Combustible por galón.</t>
  </si>
  <si>
    <t xml:space="preserve">Gasolina Corriente </t>
  </si>
  <si>
    <t xml:space="preserve">Gasto de combustible para los veiculos automotor, para el acceso  a las veredas de influencia del proyecto </t>
  </si>
  <si>
    <t>5. Servicios tecnologicos</t>
  </si>
  <si>
    <t xml:space="preserve">Análisis de parámetros fisicoquimicos en suelos </t>
  </si>
  <si>
    <t>Determinación de pH: Método: GA-R-46 versión 6 de 2021-10-25 / Técnica: Potenciometría.
*****Determinación de conductividad eléctrica en suelos: Método: NTC 5596:2008 Método B /
Técnica: Extracción: Relación 1:5 suelo-agua. Cuantificación Potenciometría.
Acidez Intercambiable - pH menor 5,5: Método: NTC 5263 modificada, extracción con KCl en suelos
con pH menor de 5,5 / Técnica: Volumetría.
*****Determinación de carbono orgánico: Método: GA-R-119 Versión 4 de 2021-10-25 / Técnica:
Espectrofotometría UV-VIS.
Materia Orgánica: Se estima con un cálculo matemático a partir del contenido de carbono orgánico.
*****Determinación de cationes cambiables en Suelo (Ca, Mg, K y Na): Método: GA-R-50, Versión 9
de 2021-10-25 / Técnica: Extracción Acetato de Amonio 1M, pH 7.00. Cuantificación:
Espectrofotometría de Absorción Atómica.
*****Determinación de Fósforo (P) disponible Bray II: Método: GA-R-48, versión 7 de 2021-10-25,
Técnica: extracción Bray II; Cuantificación: espectrofotometría UV-VIS.
*****Determinación de Micronutrientes en Suelo (Fe, Cu, Mn, Zn): Método: NTC 5526:2007
Método D. Técnica: Extracción: solución Olsen modificada. Cuantificación: Espectrofotometría de
Absorción atómica.
Azufre Disponible: Método: NTC 5402 / Técnica: Espectrofotometría VIS -Turbidimétrico.
Boro Disponible: Método: NTC 5404 / Técnica: Espectrofotometría VIS-Extracción.
Determinación de Capacidad de Intercambio Catiónico Efectiva (CICE): Método: Sociedad
Colombiana de la Ciencia del Suelo "SCCS". 1981 / Técnica: Cálculo.</t>
  </si>
  <si>
    <t xml:space="preserve">Muestra </t>
  </si>
  <si>
    <t>Analisis de metales pesados en suelos</t>
  </si>
  <si>
    <t>Determinación  Cromo (Cr) Plomo (Pb) o Cadmi}o (Cd) Arsénico (As) Cobre (Cu), Zin (Zn)</t>
  </si>
  <si>
    <t xml:space="preserve">muestra </t>
  </si>
  <si>
    <t>Análisis de metales - pesados en tejido vegetal</t>
  </si>
  <si>
    <t>Determinación  Cromo (Cr) Plomo (Pb) o Cadmio (Cd) Arsénico (As) Cobre (Cu), Zin (Zn)</t>
  </si>
  <si>
    <t>6. Productos de nuevo conocimiento y apropiación social del conocimiento</t>
  </si>
  <si>
    <t xml:space="preserve">Publicación en revistas de alto impacto </t>
  </si>
  <si>
    <t xml:space="preserve">Publicación de la investigación en una revista indexada </t>
  </si>
  <si>
    <t xml:space="preserve">Articulo </t>
  </si>
  <si>
    <t>Profesional en Ingles</t>
  </si>
  <si>
    <t xml:space="preserve">Prestacion de Servicios </t>
  </si>
  <si>
    <t>Traductor en ingles del articulo</t>
  </si>
  <si>
    <t xml:space="preserve">VALOR TOTAL </t>
  </si>
  <si>
    <t>Bibliografía</t>
  </si>
  <si>
    <t>Servicios tecnológicos</t>
  </si>
  <si>
    <t>Productos de nuevo conocimiento y apropiación social del conocimiento</t>
  </si>
  <si>
    <t>Talento humano</t>
  </si>
  <si>
    <t>1. Equipos, software y Materiales e insumos</t>
  </si>
  <si>
    <t>revistas de alto impacto; también incluye los gastos de inscripción y manutención para</t>
  </si>
  <si>
    <t>7. Bibliografía:</t>
  </si>
  <si>
    <t xml:space="preserve"> Equipos, software y Materiales e insumos</t>
  </si>
  <si>
    <t>RUBRO</t>
  </si>
  <si>
    <t>DESCRIPCION</t>
  </si>
  <si>
    <t>Gastos de Desplazamiento y Estadia</t>
  </si>
  <si>
    <t xml:space="preserve">Compra de equipos de cómputo, laboratorios e insumos y software </t>
  </si>
  <si>
    <t xml:space="preserve">Compra de libros y/o artículos científicos en medio digital o físico </t>
  </si>
  <si>
    <t>Gastos relacionados con elaboración o impresión de libros o cartillas y publicaciones en revistas de alto impacto; también incluye los gastos de inscripción y manutención para asistir como ponente en un evento</t>
  </si>
  <si>
    <t xml:space="preserve">  Contratacion de personal experto, auxiliares de investigación</t>
  </si>
  <si>
    <t>%   DE FINANCIACION</t>
  </si>
  <si>
    <t>Incluye gastos de desplazamiento, hospedaje y alimentación de del personal vincullado al desarrollo del proyecto</t>
  </si>
  <si>
    <t>Pagos de laboratorio, diagnósticos y afines</t>
  </si>
  <si>
    <t>Caja menor  - Manejo en  Efectivo - por el lider del proyecto</t>
  </si>
  <si>
    <t xml:space="preserve">Para aquellos gastos que la institucion se le dificulta contaratar, combustible, ingreso a sitios privados, baqueanos, Alquiler de Bestias  entre otros </t>
  </si>
  <si>
    <t>3. Gastos de Desplazamiento y Estadía</t>
  </si>
  <si>
    <t>4. Caja menor  - Manejo en  Efectivo - por el líder del proyecto</t>
  </si>
  <si>
    <t>Este formato se encuetra prediligenciado a modo de guia para facilitar el proceso de presentacion del presupuesto; Editelo de acuerdo a las necesidades de su propuesta de investigación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</si>
</sst>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[$$-240A]\ #,##0.0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_-;\-* #,##0_-;_-* &quot;-&quot;??_-;_-@_-"/>
    <numFmt numFmtId="168" formatCode="[$$-240A]\ #,##0"/>
    <numFmt numFmtId="169" formatCode="[$$-240A]\ #,##0.00"/>
    <numFmt numFmtId="170" formatCode="_-&quot;$&quot;\ * #,##0_-;\-&quot;$&quot;\ * #,##0_-;_-&quot;$&quot;\ 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6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Calibri"/>
      <family val="2"/>
    </font>
    <font>
      <b/>
      <sz val="9"/>
      <name val="Arial"/>
      <family val="2"/>
    </font>
    <font>
      <sz val="9"/>
      <name val="Calibri"/>
      <family val="2"/>
    </font>
    <font>
      <sz val="2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9" fillId="0" borderId="16" xfId="0" applyFont="1" applyBorder="1" applyAlignment="1">
      <alignment horizontal="justify" wrapText="1"/>
    </xf>
    <xf numFmtId="0" fontId="9" fillId="0" borderId="16" xfId="0" applyFont="1" applyBorder="1" applyAlignment="1">
      <alignment horizontal="justify"/>
    </xf>
    <xf numFmtId="0" fontId="9" fillId="0" borderId="16" xfId="0" applyFont="1" applyBorder="1" applyAlignment="1">
      <alignment horizontal="center" vertical="center"/>
    </xf>
    <xf numFmtId="164" fontId="9" fillId="0" borderId="16" xfId="0" applyNumberFormat="1" applyFont="1" applyBorder="1" applyAlignment="1">
      <alignment vertical="center"/>
    </xf>
    <xf numFmtId="164" fontId="9" fillId="0" borderId="16" xfId="0" applyNumberFormat="1" applyFont="1" applyBorder="1" applyAlignment="1">
      <alignment vertical="center" wrapText="1"/>
    </xf>
    <xf numFmtId="0" fontId="9" fillId="0" borderId="15" xfId="0" applyFont="1" applyBorder="1"/>
    <xf numFmtId="0" fontId="9" fillId="0" borderId="17" xfId="0" applyFont="1" applyBorder="1" applyAlignment="1">
      <alignment horizontal="justify"/>
    </xf>
    <xf numFmtId="0" fontId="9" fillId="0" borderId="17" xfId="0" applyFont="1" applyBorder="1" applyAlignment="1">
      <alignment horizontal="center" vertical="center"/>
    </xf>
    <xf numFmtId="164" fontId="9" fillId="0" borderId="17" xfId="0" applyNumberFormat="1" applyFont="1" applyBorder="1" applyAlignment="1">
      <alignment vertical="center"/>
    </xf>
    <xf numFmtId="164" fontId="9" fillId="0" borderId="17" xfId="0" applyNumberFormat="1" applyFont="1" applyBorder="1" applyAlignment="1">
      <alignment vertical="center" wrapText="1"/>
    </xf>
    <xf numFmtId="0" fontId="9" fillId="0" borderId="17" xfId="0" applyFont="1" applyBorder="1" applyAlignment="1">
      <alignment horizontal="justify" wrapText="1"/>
    </xf>
    <xf numFmtId="164" fontId="9" fillId="0" borderId="17" xfId="2" applyNumberFormat="1" applyFont="1" applyFill="1" applyBorder="1" applyAlignment="1">
      <alignment horizontal="right" vertical="center"/>
    </xf>
    <xf numFmtId="166" fontId="5" fillId="0" borderId="0" xfId="0" applyNumberFormat="1" applyFont="1"/>
    <xf numFmtId="164" fontId="9" fillId="0" borderId="17" xfId="0" applyNumberFormat="1" applyFont="1" applyBorder="1" applyAlignment="1">
      <alignment horizontal="right" vertical="center"/>
    </xf>
    <xf numFmtId="166" fontId="5" fillId="0" borderId="0" xfId="1" applyFont="1" applyFill="1" applyAlignment="1"/>
    <xf numFmtId="0" fontId="5" fillId="0" borderId="0" xfId="0" applyFont="1" applyAlignment="1">
      <alignment horizontal="center"/>
    </xf>
    <xf numFmtId="167" fontId="5" fillId="0" borderId="0" xfId="1" applyNumberFormat="1" applyFont="1" applyFill="1" applyAlignment="1"/>
    <xf numFmtId="168" fontId="9" fillId="0" borderId="17" xfId="0" applyNumberFormat="1" applyFont="1" applyBorder="1" applyAlignment="1">
      <alignment horizontal="justify" wrapText="1"/>
    </xf>
    <xf numFmtId="168" fontId="9" fillId="0" borderId="17" xfId="0" applyNumberFormat="1" applyFont="1" applyBorder="1" applyAlignment="1">
      <alignment horizontal="justify"/>
    </xf>
    <xf numFmtId="168" fontId="9" fillId="0" borderId="17" xfId="0" applyNumberFormat="1" applyFont="1" applyBorder="1" applyAlignment="1">
      <alignment horizontal="center" vertical="center"/>
    </xf>
    <xf numFmtId="169" fontId="9" fillId="0" borderId="17" xfId="0" applyNumberFormat="1" applyFont="1" applyBorder="1" applyAlignment="1">
      <alignment horizontal="right" vertical="center"/>
    </xf>
    <xf numFmtId="164" fontId="9" fillId="0" borderId="15" xfId="0" applyNumberFormat="1" applyFont="1" applyBorder="1"/>
    <xf numFmtId="169" fontId="9" fillId="0" borderId="17" xfId="2" applyNumberFormat="1" applyFont="1" applyFill="1" applyBorder="1" applyAlignment="1">
      <alignment horizontal="right" vertical="center"/>
    </xf>
    <xf numFmtId="164" fontId="9" fillId="0" borderId="17" xfId="1" applyNumberFormat="1" applyFont="1" applyBorder="1" applyAlignment="1">
      <alignment vertical="center"/>
    </xf>
    <xf numFmtId="0" fontId="7" fillId="2" borderId="19" xfId="0" applyFont="1" applyFill="1" applyBorder="1"/>
    <xf numFmtId="0" fontId="7" fillId="0" borderId="17" xfId="0" applyFont="1" applyBorder="1" applyAlignment="1">
      <alignment vertical="center"/>
    </xf>
    <xf numFmtId="164" fontId="7" fillId="0" borderId="17" xfId="1" applyNumberFormat="1" applyFont="1" applyBorder="1" applyAlignment="1">
      <alignment vertical="center"/>
    </xf>
    <xf numFmtId="164" fontId="7" fillId="4" borderId="17" xfId="1" applyNumberFormat="1" applyFont="1" applyFill="1" applyBorder="1" applyAlignment="1">
      <alignment vertical="center"/>
    </xf>
    <xf numFmtId="9" fontId="7" fillId="2" borderId="17" xfId="3" applyFont="1" applyFill="1" applyBorder="1" applyAlignment="1">
      <alignment horizontal="center" vertical="center"/>
    </xf>
    <xf numFmtId="0" fontId="9" fillId="0" borderId="16" xfId="0" applyFont="1" applyBorder="1" applyAlignment="1">
      <alignment horizontal="justify" vertical="center" wrapText="1"/>
    </xf>
    <xf numFmtId="0" fontId="10" fillId="0" borderId="16" xfId="0" applyFont="1" applyBorder="1" applyAlignment="1">
      <alignment horizontal="justify" vertical="center" wrapText="1"/>
    </xf>
    <xf numFmtId="0" fontId="9" fillId="0" borderId="16" xfId="0" applyFont="1" applyBorder="1" applyAlignment="1">
      <alignment horizontal="center" vertical="center" wrapText="1"/>
    </xf>
    <xf numFmtId="164" fontId="9" fillId="0" borderId="16" xfId="0" applyNumberFormat="1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right" vertical="center"/>
    </xf>
    <xf numFmtId="0" fontId="9" fillId="0" borderId="17" xfId="0" applyFont="1" applyBorder="1" applyAlignment="1">
      <alignment horizontal="justify" vertical="center" wrapText="1"/>
    </xf>
    <xf numFmtId="0" fontId="10" fillId="0" borderId="17" xfId="0" applyFont="1" applyBorder="1" applyAlignment="1">
      <alignment horizontal="justify" vertical="center"/>
    </xf>
    <xf numFmtId="0" fontId="9" fillId="0" borderId="17" xfId="0" applyFont="1" applyBorder="1" applyAlignment="1">
      <alignment horizontal="center" vertical="center" wrapText="1"/>
    </xf>
    <xf numFmtId="164" fontId="9" fillId="0" borderId="17" xfId="0" applyNumberFormat="1" applyFont="1" applyBorder="1" applyAlignment="1">
      <alignment horizontal="center" vertical="center"/>
    </xf>
    <xf numFmtId="166" fontId="5" fillId="0" borderId="0" xfId="1" applyFont="1" applyFill="1"/>
    <xf numFmtId="166" fontId="11" fillId="0" borderId="0" xfId="0" applyNumberFormat="1" applyFont="1"/>
    <xf numFmtId="0" fontId="9" fillId="0" borderId="17" xfId="0" applyFont="1" applyBorder="1" applyAlignment="1">
      <alignment horizontal="justify" vertical="center"/>
    </xf>
    <xf numFmtId="0" fontId="10" fillId="0" borderId="17" xfId="0" applyFont="1" applyBorder="1" applyAlignment="1">
      <alignment horizontal="justify" vertical="center" wrapText="1"/>
    </xf>
    <xf numFmtId="164" fontId="9" fillId="0" borderId="17" xfId="0" applyNumberFormat="1" applyFont="1" applyBorder="1" applyAlignment="1">
      <alignment horizontal="right" vertical="center" wrapText="1"/>
    </xf>
    <xf numFmtId="0" fontId="7" fillId="0" borderId="17" xfId="0" applyFont="1" applyBorder="1"/>
    <xf numFmtId="0" fontId="7" fillId="0" borderId="17" xfId="0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164" fontId="7" fillId="4" borderId="17" xfId="0" applyNumberFormat="1" applyFont="1" applyFill="1" applyBorder="1" applyAlignment="1">
      <alignment horizontal="right" vertical="center"/>
    </xf>
    <xf numFmtId="0" fontId="9" fillId="0" borderId="16" xfId="0" applyFont="1" applyBorder="1" applyAlignment="1">
      <alignment horizontal="justify" vertical="center"/>
    </xf>
    <xf numFmtId="165" fontId="9" fillId="0" borderId="16" xfId="2" applyFont="1" applyFill="1" applyBorder="1" applyAlignment="1">
      <alignment horizontal="right" vertical="center"/>
    </xf>
    <xf numFmtId="164" fontId="9" fillId="0" borderId="16" xfId="2" applyNumberFormat="1" applyFont="1" applyFill="1" applyBorder="1" applyAlignment="1">
      <alignment horizontal="right" vertical="center" wrapText="1"/>
    </xf>
    <xf numFmtId="165" fontId="9" fillId="0" borderId="17" xfId="2" applyFont="1" applyFill="1" applyBorder="1" applyAlignment="1">
      <alignment vertical="center"/>
    </xf>
    <xf numFmtId="164" fontId="9" fillId="0" borderId="17" xfId="2" applyNumberFormat="1" applyFont="1" applyFill="1" applyBorder="1" applyAlignment="1">
      <alignment vertical="center" wrapText="1"/>
    </xf>
    <xf numFmtId="164" fontId="7" fillId="6" borderId="17" xfId="2" applyNumberFormat="1" applyFont="1" applyFill="1" applyBorder="1" applyAlignment="1">
      <alignment horizontal="right" vertical="center"/>
    </xf>
    <xf numFmtId="0" fontId="9" fillId="0" borderId="16" xfId="0" applyFont="1" applyBorder="1" applyAlignment="1">
      <alignment horizontal="left" vertical="center" wrapText="1"/>
    </xf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horizontal="left" vertical="center" wrapText="1"/>
    </xf>
    <xf numFmtId="164" fontId="7" fillId="4" borderId="17" xfId="2" applyNumberFormat="1" applyFont="1" applyFill="1" applyBorder="1" applyAlignment="1">
      <alignment horizontal="right" vertical="center"/>
    </xf>
    <xf numFmtId="0" fontId="9" fillId="0" borderId="16" xfId="0" applyFont="1" applyBorder="1" applyAlignment="1">
      <alignment wrapText="1"/>
    </xf>
    <xf numFmtId="0" fontId="9" fillId="0" borderId="16" xfId="0" applyFont="1" applyBorder="1" applyAlignment="1">
      <alignment horizontal="left" wrapText="1"/>
    </xf>
    <xf numFmtId="164" fontId="9" fillId="0" borderId="16" xfId="0" applyNumberFormat="1" applyFont="1" applyBorder="1" applyAlignment="1">
      <alignment horizontal="right" vertical="center" wrapText="1"/>
    </xf>
    <xf numFmtId="0" fontId="9" fillId="0" borderId="17" xfId="0" applyFont="1" applyBorder="1" applyAlignment="1">
      <alignment wrapText="1"/>
    </xf>
    <xf numFmtId="0" fontId="9" fillId="0" borderId="17" xfId="0" applyFont="1" applyBorder="1" applyAlignment="1">
      <alignment horizontal="center" wrapText="1"/>
    </xf>
    <xf numFmtId="0" fontId="9" fillId="0" borderId="17" xfId="0" applyFont="1" applyBorder="1" applyAlignment="1">
      <alignment horizontal="left" wrapText="1"/>
    </xf>
    <xf numFmtId="0" fontId="7" fillId="2" borderId="17" xfId="0" applyFont="1" applyFill="1" applyBorder="1" applyAlignment="1">
      <alignment vertical="center"/>
    </xf>
    <xf numFmtId="164" fontId="9" fillId="2" borderId="17" xfId="2" applyNumberFormat="1" applyFont="1" applyFill="1" applyBorder="1" applyAlignment="1">
      <alignment horizontal="right" vertical="center"/>
    </xf>
    <xf numFmtId="170" fontId="7" fillId="7" borderId="17" xfId="2" applyNumberFormat="1" applyFont="1" applyFill="1" applyBorder="1" applyAlignment="1">
      <alignment horizontal="right" vertical="center"/>
    </xf>
    <xf numFmtId="9" fontId="7" fillId="7" borderId="17" xfId="3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170" fontId="12" fillId="0" borderId="0" xfId="0" applyNumberFormat="1" applyFont="1" applyAlignment="1">
      <alignment vertical="center"/>
    </xf>
    <xf numFmtId="170" fontId="12" fillId="0" borderId="0" xfId="0" applyNumberFormat="1" applyFont="1"/>
    <xf numFmtId="166" fontId="5" fillId="0" borderId="0" xfId="1" applyFont="1" applyAlignment="1">
      <alignment vertical="center"/>
    </xf>
    <xf numFmtId="166" fontId="12" fillId="5" borderId="0" xfId="1" applyFont="1" applyFill="1" applyAlignment="1">
      <alignment vertical="center"/>
    </xf>
    <xf numFmtId="166" fontId="12" fillId="0" borderId="0" xfId="1" applyFont="1" applyAlignment="1">
      <alignment vertical="center"/>
    </xf>
    <xf numFmtId="0" fontId="12" fillId="0" borderId="0" xfId="0" applyFont="1"/>
    <xf numFmtId="166" fontId="13" fillId="0" borderId="0" xfId="1" applyFont="1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0" applyFont="1"/>
    <xf numFmtId="166" fontId="15" fillId="0" borderId="0" xfId="0" applyNumberFormat="1" applyFont="1"/>
    <xf numFmtId="0" fontId="15" fillId="0" borderId="0" xfId="0" applyFont="1" applyAlignment="1">
      <alignment vertical="center"/>
    </xf>
    <xf numFmtId="0" fontId="18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justify" vertical="justify" wrapText="1"/>
    </xf>
    <xf numFmtId="0" fontId="19" fillId="0" borderId="17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justify" vertical="center"/>
    </xf>
    <xf numFmtId="0" fontId="20" fillId="0" borderId="17" xfId="0" applyFont="1" applyBorder="1" applyAlignment="1">
      <alignment horizontal="center" vertical="center" wrapText="1"/>
    </xf>
    <xf numFmtId="9" fontId="12" fillId="0" borderId="17" xfId="0" applyNumberFormat="1" applyFont="1" applyBorder="1" applyAlignment="1">
      <alignment horizontal="center" vertical="center"/>
    </xf>
    <xf numFmtId="9" fontId="12" fillId="0" borderId="17" xfId="3" applyFont="1" applyBorder="1" applyAlignment="1">
      <alignment horizontal="center" vertical="center"/>
    </xf>
    <xf numFmtId="166" fontId="14" fillId="0" borderId="0" xfId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6" fontId="15" fillId="0" borderId="0" xfId="1" applyFont="1" applyFill="1" applyAlignment="1">
      <alignment horizontal="center"/>
    </xf>
    <xf numFmtId="166" fontId="15" fillId="0" borderId="0" xfId="1" applyFont="1" applyFill="1"/>
    <xf numFmtId="164" fontId="5" fillId="0" borderId="0" xfId="0" applyNumberFormat="1" applyFont="1"/>
    <xf numFmtId="43" fontId="5" fillId="0" borderId="0" xfId="0" applyNumberFormat="1" applyFont="1"/>
    <xf numFmtId="0" fontId="7" fillId="3" borderId="25" xfId="0" applyFont="1" applyFill="1" applyBorder="1" applyAlignment="1">
      <alignment horizontal="left"/>
    </xf>
    <xf numFmtId="0" fontId="7" fillId="3" borderId="26" xfId="0" applyFont="1" applyFill="1" applyBorder="1" applyAlignment="1">
      <alignment horizontal="left"/>
    </xf>
    <xf numFmtId="0" fontId="8" fillId="0" borderId="18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7" borderId="20" xfId="0" applyFont="1" applyFill="1" applyBorder="1" applyAlignment="1">
      <alignment horizontal="left"/>
    </xf>
    <xf numFmtId="0" fontId="7" fillId="7" borderId="21" xfId="0" applyFont="1" applyFill="1" applyBorder="1" applyAlignment="1">
      <alignment horizontal="left"/>
    </xf>
    <xf numFmtId="0" fontId="7" fillId="7" borderId="22" xfId="0" applyFont="1" applyFill="1" applyBorder="1" applyAlignment="1">
      <alignment horizontal="left"/>
    </xf>
    <xf numFmtId="0" fontId="7" fillId="3" borderId="20" xfId="0" applyFont="1" applyFill="1" applyBorder="1" applyAlignment="1">
      <alignment horizontal="left"/>
    </xf>
    <xf numFmtId="0" fontId="7" fillId="3" borderId="21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10" fillId="0" borderId="15" xfId="0" applyFont="1" applyBorder="1" applyAlignment="1">
      <alignment horizontal="justify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left"/>
    </xf>
    <xf numFmtId="0" fontId="7" fillId="4" borderId="13" xfId="0" applyFont="1" applyFill="1" applyBorder="1" applyAlignment="1">
      <alignment horizontal="left"/>
    </xf>
    <xf numFmtId="0" fontId="7" fillId="4" borderId="14" xfId="0" applyFont="1" applyFill="1" applyBorder="1" applyAlignment="1">
      <alignment horizontal="left"/>
    </xf>
    <xf numFmtId="0" fontId="7" fillId="4" borderId="20" xfId="0" applyFont="1" applyFill="1" applyBorder="1" applyAlignment="1">
      <alignment horizontal="left"/>
    </xf>
    <xf numFmtId="0" fontId="7" fillId="4" borderId="21" xfId="0" applyFont="1" applyFill="1" applyBorder="1" applyAlignment="1">
      <alignment horizontal="left"/>
    </xf>
    <xf numFmtId="0" fontId="7" fillId="4" borderId="22" xfId="0" applyFont="1" applyFill="1" applyBorder="1" applyAlignment="1">
      <alignment horizontal="left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1"/>
  <sheetViews>
    <sheetView tabSelected="1" zoomScale="84" zoomScaleNormal="84" workbookViewId="0">
      <pane xSplit="2" ySplit="5" topLeftCell="C6" activePane="bottomRight" state="frozen"/>
      <selection pane="topRight" activeCell="C1" sqref="C1"/>
      <selection pane="bottomLeft" activeCell="A11" sqref="A11"/>
      <selection pane="bottomRight" activeCell="A2" sqref="A2:K3"/>
    </sheetView>
  </sheetViews>
  <sheetFormatPr baseColWidth="10" defaultColWidth="11.5703125" defaultRowHeight="12" customHeight="1" x14ac:dyDescent="0.2"/>
  <cols>
    <col min="1" max="1" width="21" style="3" customWidth="1"/>
    <col min="2" max="2" width="53.140625" style="3" customWidth="1"/>
    <col min="3" max="3" width="13.42578125" style="3" customWidth="1"/>
    <col min="4" max="4" width="44.85546875" style="3" customWidth="1"/>
    <col min="5" max="5" width="8.42578125" style="2" customWidth="1"/>
    <col min="6" max="6" width="8.5703125" style="2" customWidth="1"/>
    <col min="7" max="7" width="12.42578125" style="2" customWidth="1"/>
    <col min="8" max="8" width="19.5703125" style="2" customWidth="1"/>
    <col min="9" max="9" width="15.42578125" style="2" customWidth="1"/>
    <col min="10" max="10" width="15.5703125" style="2" customWidth="1"/>
    <col min="11" max="11" width="11.85546875" style="3" customWidth="1"/>
    <col min="12" max="12" width="11.5703125" style="3"/>
    <col min="13" max="14" width="16" style="3" customWidth="1"/>
    <col min="15" max="15" width="12.85546875" style="3" bestFit="1" customWidth="1"/>
    <col min="16" max="16" width="14" style="3" customWidth="1"/>
    <col min="17" max="17" width="17.7109375" style="3" customWidth="1"/>
    <col min="18" max="16384" width="11.5703125" style="3"/>
  </cols>
  <sheetData>
    <row r="1" spans="1:17" ht="51" customHeight="1" x14ac:dyDescent="0.35">
      <c r="A1" s="138" t="s">
        <v>152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7" s="1" customFormat="1" ht="15" customHeight="1" x14ac:dyDescent="0.25">
      <c r="A2" s="128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7" s="2" customFormat="1" ht="15" customHeight="1" thickBot="1" x14ac:dyDescent="0.3">
      <c r="A3" s="130"/>
      <c r="B3" s="131"/>
      <c r="C3" s="131"/>
      <c r="D3" s="131"/>
      <c r="E3" s="131"/>
      <c r="F3" s="131"/>
      <c r="G3" s="131"/>
      <c r="H3" s="131"/>
      <c r="I3" s="131"/>
      <c r="J3" s="131"/>
      <c r="K3" s="131"/>
    </row>
    <row r="4" spans="1:17" s="2" customFormat="1" ht="12.75" customHeight="1" x14ac:dyDescent="0.25">
      <c r="A4" s="132" t="s">
        <v>1</v>
      </c>
      <c r="B4" s="132" t="s">
        <v>2</v>
      </c>
      <c r="C4" s="132" t="s">
        <v>3</v>
      </c>
      <c r="D4" s="134" t="s">
        <v>4</v>
      </c>
      <c r="E4" s="136" t="s">
        <v>5</v>
      </c>
      <c r="F4" s="136" t="s">
        <v>6</v>
      </c>
      <c r="G4" s="136" t="s">
        <v>7</v>
      </c>
      <c r="H4" s="116" t="s">
        <v>8</v>
      </c>
      <c r="I4" s="116" t="s">
        <v>9</v>
      </c>
      <c r="J4" s="116" t="s">
        <v>10</v>
      </c>
      <c r="K4" s="118" t="s">
        <v>11</v>
      </c>
    </row>
    <row r="5" spans="1:17" s="2" customFormat="1" ht="16.5" customHeight="1" thickBot="1" x14ac:dyDescent="0.3">
      <c r="A5" s="133"/>
      <c r="B5" s="133"/>
      <c r="C5" s="133"/>
      <c r="D5" s="135"/>
      <c r="E5" s="137"/>
      <c r="F5" s="137"/>
      <c r="G5" s="137"/>
      <c r="H5" s="117"/>
      <c r="I5" s="117"/>
      <c r="J5" s="117"/>
      <c r="K5" s="119"/>
    </row>
    <row r="6" spans="1:17" ht="12" customHeight="1" x14ac:dyDescent="0.2">
      <c r="A6" s="120" t="s">
        <v>134</v>
      </c>
      <c r="B6" s="121"/>
      <c r="C6" s="121"/>
      <c r="D6" s="121"/>
      <c r="E6" s="121"/>
      <c r="F6" s="121"/>
      <c r="G6" s="121"/>
      <c r="H6" s="121"/>
      <c r="I6" s="121"/>
      <c r="J6" s="121"/>
      <c r="K6" s="122"/>
    </row>
    <row r="7" spans="1:17" ht="25.5" x14ac:dyDescent="0.2">
      <c r="A7" s="104" t="s">
        <v>12</v>
      </c>
      <c r="B7" s="4" t="s">
        <v>13</v>
      </c>
      <c r="C7" s="4"/>
      <c r="D7" s="5" t="s">
        <v>14</v>
      </c>
      <c r="E7" s="6" t="s">
        <v>15</v>
      </c>
      <c r="F7" s="6">
        <v>1</v>
      </c>
      <c r="G7" s="7">
        <v>160600</v>
      </c>
      <c r="H7" s="7">
        <f>(F7*G7)</f>
        <v>160600</v>
      </c>
      <c r="I7" s="7">
        <v>0</v>
      </c>
      <c r="J7" s="8">
        <f>+ROUND(+H7+I7,0)</f>
        <v>160600</v>
      </c>
      <c r="K7" s="9"/>
    </row>
    <row r="8" spans="1:17" ht="12.75" x14ac:dyDescent="0.2">
      <c r="A8" s="104"/>
      <c r="B8" s="10" t="s">
        <v>16</v>
      </c>
      <c r="C8" s="10"/>
      <c r="D8" s="10" t="s">
        <v>17</v>
      </c>
      <c r="E8" s="11" t="s">
        <v>18</v>
      </c>
      <c r="F8" s="11">
        <v>1</v>
      </c>
      <c r="G8" s="12">
        <v>57000</v>
      </c>
      <c r="H8" s="12">
        <f>(F8*G8)</f>
        <v>57000</v>
      </c>
      <c r="I8" s="12">
        <v>0</v>
      </c>
      <c r="J8" s="13">
        <f t="shared" ref="J8:J38" si="0">+ROUND(+H8+I8,0)</f>
        <v>57000</v>
      </c>
      <c r="K8" s="9"/>
    </row>
    <row r="9" spans="1:17" ht="25.5" x14ac:dyDescent="0.2">
      <c r="A9" s="104"/>
      <c r="B9" s="14" t="s">
        <v>19</v>
      </c>
      <c r="C9" s="14"/>
      <c r="D9" s="14" t="s">
        <v>20</v>
      </c>
      <c r="E9" s="11" t="s">
        <v>21</v>
      </c>
      <c r="F9" s="11">
        <v>1</v>
      </c>
      <c r="G9" s="15">
        <v>45000</v>
      </c>
      <c r="H9" s="15">
        <v>45000</v>
      </c>
      <c r="I9" s="12">
        <v>0</v>
      </c>
      <c r="J9" s="13">
        <f t="shared" si="0"/>
        <v>45000</v>
      </c>
      <c r="K9" s="9"/>
      <c r="Q9" s="16"/>
    </row>
    <row r="10" spans="1:17" ht="12" customHeight="1" x14ac:dyDescent="0.2">
      <c r="A10" s="104"/>
      <c r="B10" s="14" t="s">
        <v>22</v>
      </c>
      <c r="C10" s="14"/>
      <c r="D10" s="14" t="s">
        <v>23</v>
      </c>
      <c r="E10" s="11" t="s">
        <v>24</v>
      </c>
      <c r="F10" s="11">
        <v>2</v>
      </c>
      <c r="G10" s="15">
        <v>18000</v>
      </c>
      <c r="H10" s="17">
        <f>G10*F10</f>
        <v>36000</v>
      </c>
      <c r="I10" s="12">
        <v>0</v>
      </c>
      <c r="J10" s="13">
        <f t="shared" si="0"/>
        <v>36000</v>
      </c>
      <c r="K10" s="9"/>
      <c r="O10" s="18"/>
    </row>
    <row r="11" spans="1:17" ht="25.5" x14ac:dyDescent="0.2">
      <c r="A11" s="104"/>
      <c r="B11" s="10" t="s">
        <v>25</v>
      </c>
      <c r="C11" s="10" t="s">
        <v>26</v>
      </c>
      <c r="D11" s="10" t="s">
        <v>27</v>
      </c>
      <c r="E11" s="11" t="s">
        <v>28</v>
      </c>
      <c r="F11" s="11">
        <v>5</v>
      </c>
      <c r="G11" s="12">
        <v>7000</v>
      </c>
      <c r="H11" s="12">
        <f>(F11*G11)</f>
        <v>35000</v>
      </c>
      <c r="I11" s="12">
        <v>0</v>
      </c>
      <c r="J11" s="13">
        <f t="shared" si="0"/>
        <v>35000</v>
      </c>
      <c r="K11" s="9"/>
    </row>
    <row r="12" spans="1:17" ht="12.75" x14ac:dyDescent="0.2">
      <c r="A12" s="104"/>
      <c r="B12" s="14" t="s">
        <v>29</v>
      </c>
      <c r="C12" s="14"/>
      <c r="D12" s="14" t="s">
        <v>30</v>
      </c>
      <c r="E12" s="11" t="s">
        <v>31</v>
      </c>
      <c r="F12" s="11">
        <v>1</v>
      </c>
      <c r="G12" s="15">
        <v>40000</v>
      </c>
      <c r="H12" s="17">
        <f>G12*F12</f>
        <v>40000</v>
      </c>
      <c r="I12" s="12">
        <v>0</v>
      </c>
      <c r="J12" s="13">
        <f t="shared" si="0"/>
        <v>40000</v>
      </c>
      <c r="K12" s="9"/>
      <c r="N12" s="19"/>
      <c r="O12" s="18"/>
      <c r="P12" s="20"/>
      <c r="Q12" s="18"/>
    </row>
    <row r="13" spans="1:17" ht="12" customHeight="1" x14ac:dyDescent="0.2">
      <c r="A13" s="104"/>
      <c r="B13" s="10" t="s">
        <v>32</v>
      </c>
      <c r="C13" s="10"/>
      <c r="D13" s="10" t="s">
        <v>33</v>
      </c>
      <c r="E13" s="11" t="s">
        <v>24</v>
      </c>
      <c r="F13" s="11">
        <v>6</v>
      </c>
      <c r="G13" s="12">
        <v>15000</v>
      </c>
      <c r="H13" s="12">
        <f>(F13*G13)</f>
        <v>90000</v>
      </c>
      <c r="I13" s="12">
        <v>0</v>
      </c>
      <c r="J13" s="13">
        <f t="shared" si="0"/>
        <v>90000</v>
      </c>
      <c r="K13" s="9"/>
      <c r="M13" s="99"/>
    </row>
    <row r="14" spans="1:17" ht="12" customHeight="1" x14ac:dyDescent="0.2">
      <c r="A14" s="104"/>
      <c r="B14" s="10" t="s">
        <v>34</v>
      </c>
      <c r="C14" s="10"/>
      <c r="D14" s="10" t="s">
        <v>35</v>
      </c>
      <c r="E14" s="11" t="s">
        <v>24</v>
      </c>
      <c r="F14" s="11">
        <v>2</v>
      </c>
      <c r="G14" s="12">
        <v>9000</v>
      </c>
      <c r="H14" s="12">
        <f>(F14*G14)</f>
        <v>18000</v>
      </c>
      <c r="I14" s="12">
        <v>0</v>
      </c>
      <c r="J14" s="13">
        <f t="shared" si="0"/>
        <v>18000</v>
      </c>
      <c r="K14" s="9"/>
    </row>
    <row r="15" spans="1:17" ht="12" customHeight="1" x14ac:dyDescent="0.2">
      <c r="A15" s="104"/>
      <c r="B15" s="21" t="s">
        <v>36</v>
      </c>
      <c r="C15" s="21"/>
      <c r="D15" s="22" t="s">
        <v>37</v>
      </c>
      <c r="E15" s="23" t="s">
        <v>24</v>
      </c>
      <c r="F15" s="11">
        <v>4</v>
      </c>
      <c r="G15" s="24">
        <v>7000</v>
      </c>
      <c r="H15" s="24">
        <f>G15*F15</f>
        <v>28000</v>
      </c>
      <c r="I15" s="12">
        <v>0</v>
      </c>
      <c r="J15" s="13">
        <f t="shared" si="0"/>
        <v>28000</v>
      </c>
      <c r="K15" s="9"/>
    </row>
    <row r="16" spans="1:17" ht="12" customHeight="1" x14ac:dyDescent="0.2">
      <c r="A16" s="104"/>
      <c r="B16" s="14" t="s">
        <v>38</v>
      </c>
      <c r="C16" s="14"/>
      <c r="D16" s="10" t="s">
        <v>39</v>
      </c>
      <c r="E16" s="11" t="s">
        <v>40</v>
      </c>
      <c r="F16" s="11">
        <v>1</v>
      </c>
      <c r="G16" s="12">
        <v>50000</v>
      </c>
      <c r="H16" s="12">
        <f>(F16*G16)</f>
        <v>50000</v>
      </c>
      <c r="I16" s="12">
        <v>0</v>
      </c>
      <c r="J16" s="13">
        <f t="shared" si="0"/>
        <v>50000</v>
      </c>
      <c r="K16" s="9"/>
    </row>
    <row r="17" spans="1:17" ht="12" customHeight="1" x14ac:dyDescent="0.2">
      <c r="A17" s="104"/>
      <c r="B17" s="14" t="s">
        <v>41</v>
      </c>
      <c r="C17" s="14"/>
      <c r="D17" s="10" t="s">
        <v>42</v>
      </c>
      <c r="E17" s="11" t="s">
        <v>28</v>
      </c>
      <c r="F17" s="11">
        <v>2</v>
      </c>
      <c r="G17" s="12">
        <v>20000</v>
      </c>
      <c r="H17" s="12">
        <f>(F17*G17)</f>
        <v>40000</v>
      </c>
      <c r="I17" s="12">
        <v>0</v>
      </c>
      <c r="J17" s="13">
        <f t="shared" si="0"/>
        <v>40000</v>
      </c>
      <c r="K17" s="9"/>
    </row>
    <row r="18" spans="1:17" ht="12" customHeight="1" x14ac:dyDescent="0.2">
      <c r="A18" s="104"/>
      <c r="B18" s="14" t="s">
        <v>43</v>
      </c>
      <c r="C18" s="14"/>
      <c r="D18" s="10" t="s">
        <v>44</v>
      </c>
      <c r="E18" s="11" t="s">
        <v>24</v>
      </c>
      <c r="F18" s="11">
        <v>10</v>
      </c>
      <c r="G18" s="12">
        <v>5000</v>
      </c>
      <c r="H18" s="12">
        <f>(F18*G18)</f>
        <v>50000</v>
      </c>
      <c r="I18" s="12">
        <v>0</v>
      </c>
      <c r="J18" s="13">
        <f t="shared" si="0"/>
        <v>50000</v>
      </c>
      <c r="K18" s="9"/>
    </row>
    <row r="19" spans="1:17" ht="12" customHeight="1" x14ac:dyDescent="0.2">
      <c r="A19" s="104"/>
      <c r="B19" s="10" t="s">
        <v>45</v>
      </c>
      <c r="C19" s="10"/>
      <c r="D19" s="10" t="s">
        <v>46</v>
      </c>
      <c r="E19" s="11" t="s">
        <v>28</v>
      </c>
      <c r="F19" s="11">
        <v>2</v>
      </c>
      <c r="G19" s="12">
        <v>40000</v>
      </c>
      <c r="H19" s="12">
        <f>(F19*G19)</f>
        <v>80000</v>
      </c>
      <c r="I19" s="12">
        <v>0</v>
      </c>
      <c r="J19" s="13">
        <f t="shared" si="0"/>
        <v>80000</v>
      </c>
      <c r="K19" s="25"/>
    </row>
    <row r="20" spans="1:17" ht="12" customHeight="1" x14ac:dyDescent="0.2">
      <c r="A20" s="104"/>
      <c r="B20" s="21" t="s">
        <v>47</v>
      </c>
      <c r="C20" s="21"/>
      <c r="D20" s="22" t="s">
        <v>48</v>
      </c>
      <c r="E20" s="23" t="s">
        <v>24</v>
      </c>
      <c r="F20" s="11">
        <v>2</v>
      </c>
      <c r="G20" s="26">
        <v>37000</v>
      </c>
      <c r="H20" s="24">
        <f>G20*F20</f>
        <v>74000</v>
      </c>
      <c r="I20" s="12">
        <v>0</v>
      </c>
      <c r="J20" s="13">
        <f t="shared" si="0"/>
        <v>74000</v>
      </c>
      <c r="K20" s="9"/>
    </row>
    <row r="21" spans="1:17" ht="12" customHeight="1" x14ac:dyDescent="0.2">
      <c r="A21" s="104"/>
      <c r="B21" s="14" t="s">
        <v>49</v>
      </c>
      <c r="C21" s="14"/>
      <c r="D21" s="14" t="s">
        <v>50</v>
      </c>
      <c r="E21" s="11" t="s">
        <v>24</v>
      </c>
      <c r="F21" s="11">
        <v>8</v>
      </c>
      <c r="G21" s="15">
        <v>15000</v>
      </c>
      <c r="H21" s="17">
        <f>G21*F21</f>
        <v>120000</v>
      </c>
      <c r="I21" s="12">
        <v>0</v>
      </c>
      <c r="J21" s="13">
        <f t="shared" si="0"/>
        <v>120000</v>
      </c>
      <c r="K21" s="9"/>
      <c r="N21" s="19"/>
      <c r="O21" s="18"/>
      <c r="P21" s="20"/>
      <c r="Q21" s="18"/>
    </row>
    <row r="22" spans="1:17" ht="12" customHeight="1" x14ac:dyDescent="0.2">
      <c r="A22" s="105"/>
      <c r="B22" s="14" t="s">
        <v>51</v>
      </c>
      <c r="C22" s="14"/>
      <c r="D22" s="14" t="s">
        <v>52</v>
      </c>
      <c r="E22" s="11" t="s">
        <v>24</v>
      </c>
      <c r="F22" s="11">
        <v>6</v>
      </c>
      <c r="G22" s="15">
        <v>7000</v>
      </c>
      <c r="H22" s="17">
        <f>G22*F22</f>
        <v>42000</v>
      </c>
      <c r="I22" s="12">
        <v>0</v>
      </c>
      <c r="J22" s="13">
        <f t="shared" si="0"/>
        <v>42000</v>
      </c>
      <c r="K22" s="9"/>
      <c r="N22" s="19"/>
      <c r="O22" s="18"/>
      <c r="P22" s="20"/>
      <c r="Q22" s="18"/>
    </row>
    <row r="23" spans="1:17" ht="12" customHeight="1" x14ac:dyDescent="0.2">
      <c r="A23" s="103" t="s">
        <v>53</v>
      </c>
      <c r="B23" s="10" t="s">
        <v>54</v>
      </c>
      <c r="C23" s="10"/>
      <c r="D23" s="10" t="s">
        <v>55</v>
      </c>
      <c r="E23" s="11" t="s">
        <v>24</v>
      </c>
      <c r="F23" s="11">
        <v>5</v>
      </c>
      <c r="G23" s="12">
        <v>700000</v>
      </c>
      <c r="H23" s="12">
        <f>G23*F23</f>
        <v>3500000</v>
      </c>
      <c r="I23" s="12">
        <v>0</v>
      </c>
      <c r="J23" s="13">
        <f>+ROUND(+H23+I23,0)</f>
        <v>3500000</v>
      </c>
      <c r="K23" s="9"/>
    </row>
    <row r="24" spans="1:17" ht="12" customHeight="1" x14ac:dyDescent="0.2">
      <c r="A24" s="104"/>
      <c r="B24" s="10" t="s">
        <v>56</v>
      </c>
      <c r="C24" s="10"/>
      <c r="D24" s="10" t="s">
        <v>57</v>
      </c>
      <c r="E24" s="11" t="s">
        <v>24</v>
      </c>
      <c r="F24" s="11">
        <v>1</v>
      </c>
      <c r="G24" s="12">
        <v>680000</v>
      </c>
      <c r="H24" s="12">
        <f t="shared" ref="H24:H26" si="1">(F24*G24)</f>
        <v>680000</v>
      </c>
      <c r="I24" s="12">
        <v>0</v>
      </c>
      <c r="J24" s="13">
        <f t="shared" si="0"/>
        <v>680000</v>
      </c>
      <c r="K24" s="9"/>
    </row>
    <row r="25" spans="1:17" ht="12" customHeight="1" x14ac:dyDescent="0.2">
      <c r="A25" s="104"/>
      <c r="B25" s="14" t="s">
        <v>58</v>
      </c>
      <c r="C25" s="14"/>
      <c r="D25" s="10" t="s">
        <v>59</v>
      </c>
      <c r="E25" s="11" t="s">
        <v>24</v>
      </c>
      <c r="F25" s="11">
        <v>1</v>
      </c>
      <c r="G25" s="12">
        <v>90000</v>
      </c>
      <c r="H25" s="12">
        <f t="shared" si="1"/>
        <v>90000</v>
      </c>
      <c r="I25" s="12">
        <v>0</v>
      </c>
      <c r="J25" s="13">
        <f t="shared" si="0"/>
        <v>90000</v>
      </c>
      <c r="K25" s="9"/>
    </row>
    <row r="26" spans="1:17" ht="12" customHeight="1" x14ac:dyDescent="0.2">
      <c r="A26" s="104"/>
      <c r="B26" s="14" t="s">
        <v>60</v>
      </c>
      <c r="C26" s="14"/>
      <c r="D26" s="10" t="s">
        <v>61</v>
      </c>
      <c r="E26" s="11" t="s">
        <v>24</v>
      </c>
      <c r="F26" s="11">
        <v>5</v>
      </c>
      <c r="G26" s="27">
        <v>40000</v>
      </c>
      <c r="H26" s="12">
        <f t="shared" si="1"/>
        <v>200000</v>
      </c>
      <c r="I26" s="12">
        <v>0</v>
      </c>
      <c r="J26" s="13">
        <f t="shared" si="0"/>
        <v>200000</v>
      </c>
      <c r="K26" s="9"/>
    </row>
    <row r="27" spans="1:17" ht="12" customHeight="1" x14ac:dyDescent="0.2">
      <c r="A27" s="104"/>
      <c r="B27" s="21" t="s">
        <v>62</v>
      </c>
      <c r="C27" s="21"/>
      <c r="D27" s="22" t="s">
        <v>63</v>
      </c>
      <c r="E27" s="23" t="s">
        <v>24</v>
      </c>
      <c r="F27" s="11">
        <v>5</v>
      </c>
      <c r="G27" s="26">
        <v>47000</v>
      </c>
      <c r="H27" s="24">
        <f>G27*F27</f>
        <v>235000</v>
      </c>
      <c r="I27" s="12">
        <v>0</v>
      </c>
      <c r="J27" s="13">
        <f t="shared" si="0"/>
        <v>235000</v>
      </c>
      <c r="K27" s="9"/>
    </row>
    <row r="28" spans="1:17" ht="12" customHeight="1" x14ac:dyDescent="0.2">
      <c r="A28" s="104"/>
      <c r="B28" s="21" t="s">
        <v>64</v>
      </c>
      <c r="C28" s="21"/>
      <c r="D28" s="22" t="s">
        <v>63</v>
      </c>
      <c r="E28" s="23" t="s">
        <v>24</v>
      </c>
      <c r="F28" s="11">
        <v>1</v>
      </c>
      <c r="G28" s="26">
        <v>95000</v>
      </c>
      <c r="H28" s="24">
        <f>G28*F28</f>
        <v>95000</v>
      </c>
      <c r="I28" s="12">
        <v>0</v>
      </c>
      <c r="J28" s="13">
        <f t="shared" si="0"/>
        <v>95000</v>
      </c>
      <c r="K28" s="9"/>
    </row>
    <row r="29" spans="1:17" ht="12" customHeight="1" x14ac:dyDescent="0.2">
      <c r="A29" s="104"/>
      <c r="B29" s="10" t="s">
        <v>65</v>
      </c>
      <c r="C29" s="10"/>
      <c r="D29" s="10" t="s">
        <v>66</v>
      </c>
      <c r="E29" s="11" t="s">
        <v>24</v>
      </c>
      <c r="F29" s="11">
        <v>1</v>
      </c>
      <c r="G29" s="12">
        <v>4252400</v>
      </c>
      <c r="H29" s="12">
        <v>0</v>
      </c>
      <c r="I29" s="12">
        <f>(F29*G29)</f>
        <v>4252400</v>
      </c>
      <c r="J29" s="13">
        <f t="shared" si="0"/>
        <v>4252400</v>
      </c>
      <c r="K29" s="9"/>
    </row>
    <row r="30" spans="1:17" ht="12" customHeight="1" x14ac:dyDescent="0.2">
      <c r="A30" s="104"/>
      <c r="B30" s="10" t="s">
        <v>67</v>
      </c>
      <c r="C30" s="10"/>
      <c r="D30" s="10" t="s">
        <v>68</v>
      </c>
      <c r="E30" s="11" t="s">
        <v>24</v>
      </c>
      <c r="F30" s="11">
        <v>2</v>
      </c>
      <c r="G30" s="12">
        <v>100000</v>
      </c>
      <c r="H30" s="12">
        <v>0</v>
      </c>
      <c r="I30" s="12">
        <f t="shared" ref="I30:I38" si="2">(F30*G30)</f>
        <v>200000</v>
      </c>
      <c r="J30" s="13">
        <f t="shared" si="0"/>
        <v>200000</v>
      </c>
      <c r="K30" s="9"/>
    </row>
    <row r="31" spans="1:17" ht="12" customHeight="1" x14ac:dyDescent="0.2">
      <c r="A31" s="104"/>
      <c r="B31" s="14" t="s">
        <v>69</v>
      </c>
      <c r="C31" s="14"/>
      <c r="D31" s="10" t="s">
        <v>70</v>
      </c>
      <c r="E31" s="11" t="s">
        <v>24</v>
      </c>
      <c r="F31" s="11">
        <v>2</v>
      </c>
      <c r="G31" s="12">
        <v>50000</v>
      </c>
      <c r="H31" s="12">
        <v>0</v>
      </c>
      <c r="I31" s="12">
        <f t="shared" si="2"/>
        <v>100000</v>
      </c>
      <c r="J31" s="13">
        <f t="shared" si="0"/>
        <v>100000</v>
      </c>
      <c r="K31" s="9"/>
    </row>
    <row r="32" spans="1:17" ht="12" customHeight="1" x14ac:dyDescent="0.2">
      <c r="A32" s="104"/>
      <c r="B32" s="10" t="s">
        <v>71</v>
      </c>
      <c r="C32" s="10"/>
      <c r="D32" s="10" t="s">
        <v>72</v>
      </c>
      <c r="E32" s="11" t="s">
        <v>24</v>
      </c>
      <c r="F32" s="11">
        <v>2</v>
      </c>
      <c r="G32" s="12">
        <v>22000</v>
      </c>
      <c r="H32" s="12">
        <v>0</v>
      </c>
      <c r="I32" s="12">
        <f t="shared" si="2"/>
        <v>44000</v>
      </c>
      <c r="J32" s="13">
        <f t="shared" si="0"/>
        <v>44000</v>
      </c>
      <c r="K32" s="9"/>
    </row>
    <row r="33" spans="1:17" ht="12" customHeight="1" x14ac:dyDescent="0.2">
      <c r="A33" s="104"/>
      <c r="B33" s="14" t="s">
        <v>73</v>
      </c>
      <c r="C33" s="14"/>
      <c r="D33" s="10" t="s">
        <v>74</v>
      </c>
      <c r="E33" s="11" t="s">
        <v>24</v>
      </c>
      <c r="F33" s="11">
        <v>5</v>
      </c>
      <c r="G33" s="12">
        <v>125000</v>
      </c>
      <c r="H33" s="12">
        <v>0</v>
      </c>
      <c r="I33" s="12">
        <f t="shared" si="2"/>
        <v>625000</v>
      </c>
      <c r="J33" s="13">
        <f t="shared" si="0"/>
        <v>625000</v>
      </c>
      <c r="K33" s="9"/>
    </row>
    <row r="34" spans="1:17" ht="12" customHeight="1" x14ac:dyDescent="0.2">
      <c r="A34" s="104"/>
      <c r="B34" s="14" t="s">
        <v>75</v>
      </c>
      <c r="C34" s="14"/>
      <c r="D34" s="10" t="s">
        <v>76</v>
      </c>
      <c r="E34" s="11" t="s">
        <v>24</v>
      </c>
      <c r="F34" s="11">
        <v>15</v>
      </c>
      <c r="G34" s="12">
        <v>11000</v>
      </c>
      <c r="H34" s="12">
        <v>0</v>
      </c>
      <c r="I34" s="12">
        <f t="shared" si="2"/>
        <v>165000</v>
      </c>
      <c r="J34" s="13">
        <f t="shared" si="0"/>
        <v>165000</v>
      </c>
      <c r="K34" s="9"/>
    </row>
    <row r="35" spans="1:17" ht="12" customHeight="1" x14ac:dyDescent="0.2">
      <c r="A35" s="104"/>
      <c r="B35" s="10" t="s">
        <v>77</v>
      </c>
      <c r="C35" s="10"/>
      <c r="D35" s="10" t="s">
        <v>78</v>
      </c>
      <c r="E35" s="11" t="s">
        <v>24</v>
      </c>
      <c r="F35" s="11">
        <v>1</v>
      </c>
      <c r="G35" s="12">
        <v>1790000</v>
      </c>
      <c r="H35" s="12">
        <v>0</v>
      </c>
      <c r="I35" s="12">
        <f t="shared" si="2"/>
        <v>1790000</v>
      </c>
      <c r="J35" s="13">
        <f t="shared" si="0"/>
        <v>1790000</v>
      </c>
      <c r="K35" s="9"/>
    </row>
    <row r="36" spans="1:17" ht="12" customHeight="1" x14ac:dyDescent="0.2">
      <c r="A36" s="104"/>
      <c r="B36" s="21" t="s">
        <v>79</v>
      </c>
      <c r="C36" s="21"/>
      <c r="D36" s="22" t="s">
        <v>80</v>
      </c>
      <c r="E36" s="23" t="s">
        <v>24</v>
      </c>
      <c r="F36" s="11">
        <v>6</v>
      </c>
      <c r="G36" s="24">
        <v>6500</v>
      </c>
      <c r="H36" s="24">
        <v>0</v>
      </c>
      <c r="I36" s="12">
        <f t="shared" si="2"/>
        <v>39000</v>
      </c>
      <c r="J36" s="13">
        <f>+ROUND(+H36+I36,0)</f>
        <v>39000</v>
      </c>
      <c r="K36" s="9"/>
    </row>
    <row r="37" spans="1:17" ht="12" customHeight="1" x14ac:dyDescent="0.2">
      <c r="A37" s="104"/>
      <c r="B37" s="14" t="s">
        <v>81</v>
      </c>
      <c r="C37" s="14"/>
      <c r="D37" s="10" t="s">
        <v>82</v>
      </c>
      <c r="E37" s="11" t="s">
        <v>24</v>
      </c>
      <c r="F37" s="11">
        <v>5</v>
      </c>
      <c r="G37" s="12">
        <v>17000</v>
      </c>
      <c r="H37" s="12">
        <v>0</v>
      </c>
      <c r="I37" s="12">
        <f t="shared" si="2"/>
        <v>85000</v>
      </c>
      <c r="J37" s="13">
        <f t="shared" si="0"/>
        <v>85000</v>
      </c>
      <c r="K37" s="9"/>
    </row>
    <row r="38" spans="1:17" ht="23.25" customHeight="1" x14ac:dyDescent="0.2">
      <c r="A38" s="105"/>
      <c r="B38" s="14" t="s">
        <v>83</v>
      </c>
      <c r="C38" s="14"/>
      <c r="D38" s="10" t="s">
        <v>57</v>
      </c>
      <c r="E38" s="11" t="s">
        <v>24</v>
      </c>
      <c r="F38" s="11">
        <v>1</v>
      </c>
      <c r="G38" s="12">
        <v>1500000</v>
      </c>
      <c r="H38" s="12">
        <v>0</v>
      </c>
      <c r="I38" s="12">
        <f t="shared" si="2"/>
        <v>1500000</v>
      </c>
      <c r="J38" s="13">
        <f t="shared" si="0"/>
        <v>1500000</v>
      </c>
      <c r="K38" s="9"/>
      <c r="L38" s="18"/>
      <c r="M38" s="18"/>
      <c r="N38" s="18"/>
    </row>
    <row r="39" spans="1:17" ht="21.75" customHeight="1" x14ac:dyDescent="0.2">
      <c r="A39" s="103" t="s">
        <v>84</v>
      </c>
      <c r="B39" s="10" t="s">
        <v>85</v>
      </c>
      <c r="C39" s="10"/>
      <c r="D39" s="10" t="s">
        <v>86</v>
      </c>
      <c r="E39" s="11" t="s">
        <v>24</v>
      </c>
      <c r="F39" s="11">
        <v>1</v>
      </c>
      <c r="G39" s="12">
        <v>10000</v>
      </c>
      <c r="H39" s="12">
        <f>(F39*G39)</f>
        <v>10000</v>
      </c>
      <c r="I39" s="12">
        <v>0</v>
      </c>
      <c r="J39" s="13">
        <f>+ROUND(+H39+I39,0)</f>
        <v>10000</v>
      </c>
      <c r="K39" s="9"/>
    </row>
    <row r="40" spans="1:17" ht="15.75" customHeight="1" x14ac:dyDescent="0.2">
      <c r="A40" s="105"/>
      <c r="B40" s="14" t="s">
        <v>87</v>
      </c>
      <c r="C40" s="14"/>
      <c r="D40" s="14" t="s">
        <v>88</v>
      </c>
      <c r="E40" s="11" t="s">
        <v>24</v>
      </c>
      <c r="F40" s="11">
        <v>7</v>
      </c>
      <c r="G40" s="15">
        <v>50000</v>
      </c>
      <c r="H40" s="17">
        <f>G40*F40</f>
        <v>350000</v>
      </c>
      <c r="I40" s="12">
        <v>0</v>
      </c>
      <c r="J40" s="13">
        <f>+ROUND(+H40+I40,0)</f>
        <v>350000</v>
      </c>
      <c r="K40" s="9"/>
      <c r="N40" s="19"/>
      <c r="O40" s="18"/>
      <c r="P40" s="20"/>
      <c r="Q40" s="18"/>
    </row>
    <row r="41" spans="1:17" ht="15.75" customHeight="1" x14ac:dyDescent="0.2">
      <c r="A41" s="28"/>
      <c r="B41" s="106" t="s">
        <v>89</v>
      </c>
      <c r="C41" s="107"/>
      <c r="D41" s="108"/>
      <c r="E41" s="29"/>
      <c r="F41" s="29"/>
      <c r="G41" s="30"/>
      <c r="H41" s="31">
        <f>SUM(H7:H40)</f>
        <v>6125600</v>
      </c>
      <c r="I41" s="31">
        <f>SUM(I7:I40)</f>
        <v>8800400</v>
      </c>
      <c r="J41" s="31">
        <f>SUM(J7:J40)</f>
        <v>14926000</v>
      </c>
      <c r="K41" s="32">
        <f>+H41/H$69</f>
        <v>0.15314</v>
      </c>
      <c r="L41" s="18"/>
      <c r="M41" s="18"/>
      <c r="N41" s="18"/>
    </row>
    <row r="42" spans="1:17" ht="12" customHeight="1" x14ac:dyDescent="0.2">
      <c r="A42" s="123" t="s">
        <v>90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5"/>
      <c r="L42" s="18"/>
      <c r="M42" s="18"/>
      <c r="N42" s="18"/>
    </row>
    <row r="43" spans="1:17" ht="66" customHeight="1" x14ac:dyDescent="0.2">
      <c r="A43" s="126" t="s">
        <v>91</v>
      </c>
      <c r="B43" s="33" t="s">
        <v>92</v>
      </c>
      <c r="C43" s="4"/>
      <c r="D43" s="34" t="s">
        <v>93</v>
      </c>
      <c r="E43" s="35" t="s">
        <v>94</v>
      </c>
      <c r="F43" s="6">
        <v>6</v>
      </c>
      <c r="G43" s="36">
        <v>2700000</v>
      </c>
      <c r="H43" s="37">
        <v>0</v>
      </c>
      <c r="I43" s="37">
        <f>F43*G43:G43</f>
        <v>16200000</v>
      </c>
      <c r="J43" s="8">
        <f t="shared" ref="J43:J45" si="3">+ROUND(+H43+I43,0)</f>
        <v>16200000</v>
      </c>
      <c r="K43" s="9"/>
      <c r="L43" s="18"/>
      <c r="M43" s="18"/>
      <c r="N43" s="18"/>
    </row>
    <row r="44" spans="1:17" ht="29.25" customHeight="1" x14ac:dyDescent="0.2">
      <c r="A44" s="126"/>
      <c r="B44" s="38" t="s">
        <v>95</v>
      </c>
      <c r="C44" s="14"/>
      <c r="D44" s="39" t="s">
        <v>96</v>
      </c>
      <c r="E44" s="40" t="s">
        <v>94</v>
      </c>
      <c r="F44" s="11">
        <v>4</v>
      </c>
      <c r="G44" s="41">
        <f>1500000*2</f>
        <v>3000000</v>
      </c>
      <c r="H44" s="17">
        <f>F44*G44</f>
        <v>12000000</v>
      </c>
      <c r="I44" s="17">
        <v>0</v>
      </c>
      <c r="J44" s="13">
        <f t="shared" si="3"/>
        <v>12000000</v>
      </c>
      <c r="K44" s="9"/>
      <c r="M44" s="42"/>
      <c r="N44" s="16"/>
      <c r="O44" s="43"/>
    </row>
    <row r="45" spans="1:17" ht="25.5" customHeight="1" x14ac:dyDescent="0.2">
      <c r="A45" s="127"/>
      <c r="B45" s="44" t="s">
        <v>97</v>
      </c>
      <c r="C45" s="10"/>
      <c r="D45" s="45" t="s">
        <v>98</v>
      </c>
      <c r="E45" s="11" t="s">
        <v>99</v>
      </c>
      <c r="F45" s="11"/>
      <c r="G45" s="41"/>
      <c r="H45" s="17">
        <f>(G45*F45)</f>
        <v>0</v>
      </c>
      <c r="I45" s="46">
        <v>0</v>
      </c>
      <c r="J45" s="13">
        <f t="shared" si="3"/>
        <v>0</v>
      </c>
      <c r="K45" s="9"/>
    </row>
    <row r="46" spans="1:17" ht="12" customHeight="1" x14ac:dyDescent="0.2">
      <c r="A46" s="47"/>
      <c r="B46" s="106" t="s">
        <v>89</v>
      </c>
      <c r="C46" s="107"/>
      <c r="D46" s="108"/>
      <c r="E46" s="48"/>
      <c r="F46" s="48"/>
      <c r="G46" s="49"/>
      <c r="H46" s="50">
        <f>SUM(H43:H45)</f>
        <v>12000000</v>
      </c>
      <c r="I46" s="50">
        <f t="shared" ref="I46:J46" si="4">SUM(I43:I45)</f>
        <v>16200000</v>
      </c>
      <c r="J46" s="50">
        <f t="shared" si="4"/>
        <v>28200000</v>
      </c>
      <c r="K46" s="32">
        <f>+H46/H$69</f>
        <v>0.3</v>
      </c>
    </row>
    <row r="47" spans="1:17" ht="12" customHeight="1" x14ac:dyDescent="0.2">
      <c r="A47" s="112" t="s">
        <v>150</v>
      </c>
      <c r="B47" s="113"/>
      <c r="C47" s="113"/>
      <c r="D47" s="113"/>
      <c r="E47" s="113"/>
      <c r="F47" s="113"/>
      <c r="G47" s="113"/>
      <c r="H47" s="113"/>
      <c r="I47" s="113"/>
      <c r="J47" s="113"/>
      <c r="K47" s="114"/>
    </row>
    <row r="48" spans="1:17" ht="37.5" customHeight="1" x14ac:dyDescent="0.2">
      <c r="A48" s="104" t="s">
        <v>100</v>
      </c>
      <c r="B48" s="33" t="s">
        <v>101</v>
      </c>
      <c r="C48" s="51" t="s">
        <v>102</v>
      </c>
      <c r="D48" s="115" t="s">
        <v>103</v>
      </c>
      <c r="E48" s="6" t="s">
        <v>104</v>
      </c>
      <c r="F48" s="35">
        <v>4</v>
      </c>
      <c r="G48" s="52">
        <v>230588</v>
      </c>
      <c r="H48" s="37">
        <f>(G48*F48)</f>
        <v>922352</v>
      </c>
      <c r="I48" s="53">
        <v>0</v>
      </c>
      <c r="J48" s="8">
        <f t="shared" ref="J48:J49" si="5">+ROUND(+H48+I48,0)</f>
        <v>922352</v>
      </c>
      <c r="K48" s="9"/>
      <c r="M48" s="100"/>
      <c r="P48" s="18"/>
    </row>
    <row r="49" spans="1:16" ht="27.75" customHeight="1" x14ac:dyDescent="0.2">
      <c r="A49" s="104"/>
      <c r="B49" s="38" t="s">
        <v>101</v>
      </c>
      <c r="C49" s="44" t="s">
        <v>105</v>
      </c>
      <c r="D49" s="115"/>
      <c r="E49" s="11" t="s">
        <v>104</v>
      </c>
      <c r="F49" s="40">
        <v>16</v>
      </c>
      <c r="G49" s="54">
        <v>119503</v>
      </c>
      <c r="H49" s="17">
        <f>(G49*F49)</f>
        <v>1912048</v>
      </c>
      <c r="I49" s="55">
        <v>0</v>
      </c>
      <c r="J49" s="13">
        <f t="shared" si="5"/>
        <v>1912048</v>
      </c>
      <c r="K49" s="9"/>
      <c r="M49" s="42"/>
      <c r="P49" s="18"/>
    </row>
    <row r="50" spans="1:16" ht="12.75" x14ac:dyDescent="0.2">
      <c r="A50" s="105"/>
      <c r="B50" s="106" t="s">
        <v>89</v>
      </c>
      <c r="C50" s="107"/>
      <c r="D50" s="108"/>
      <c r="E50" s="29"/>
      <c r="F50" s="29"/>
      <c r="G50" s="29"/>
      <c r="H50" s="56">
        <f>SUM(H48:H49)</f>
        <v>2834400</v>
      </c>
      <c r="I50" s="56">
        <f t="shared" ref="I50:J50" si="6">SUM(I48:I49)</f>
        <v>0</v>
      </c>
      <c r="J50" s="56">
        <f t="shared" si="6"/>
        <v>2834400</v>
      </c>
      <c r="K50" s="32">
        <f>+H50/H$69</f>
        <v>7.0860000000000006E-2</v>
      </c>
      <c r="N50" s="19"/>
      <c r="O50" s="18"/>
    </row>
    <row r="51" spans="1:16" ht="12" customHeight="1" x14ac:dyDescent="0.2">
      <c r="A51" s="112" t="s">
        <v>151</v>
      </c>
      <c r="B51" s="113"/>
      <c r="C51" s="113"/>
      <c r="D51" s="113"/>
      <c r="E51" s="113"/>
      <c r="F51" s="113"/>
      <c r="G51" s="113"/>
      <c r="H51" s="113"/>
      <c r="I51" s="113"/>
      <c r="J51" s="113"/>
      <c r="K51" s="114"/>
    </row>
    <row r="52" spans="1:16" ht="25.5" customHeight="1" x14ac:dyDescent="0.2">
      <c r="A52" s="104" t="s">
        <v>100</v>
      </c>
      <c r="B52" s="57" t="s">
        <v>106</v>
      </c>
      <c r="C52" s="33"/>
      <c r="D52" s="58" t="s">
        <v>107</v>
      </c>
      <c r="E52" s="6" t="s">
        <v>104</v>
      </c>
      <c r="F52" s="35">
        <v>5</v>
      </c>
      <c r="G52" s="52">
        <v>20000</v>
      </c>
      <c r="H52" s="37">
        <f>(G52*F52)</f>
        <v>100000</v>
      </c>
      <c r="I52" s="53">
        <v>0</v>
      </c>
      <c r="J52" s="8">
        <f t="shared" ref="J52:J54" si="7">+ROUND(+H52+I52,0)</f>
        <v>100000</v>
      </c>
      <c r="K52" s="9"/>
      <c r="P52" s="18"/>
    </row>
    <row r="53" spans="1:16" ht="56.25" customHeight="1" x14ac:dyDescent="0.2">
      <c r="A53" s="104"/>
      <c r="B53" s="59" t="s">
        <v>108</v>
      </c>
      <c r="C53" s="38" t="s">
        <v>98</v>
      </c>
      <c r="D53" s="38" t="s">
        <v>109</v>
      </c>
      <c r="E53" s="11" t="s">
        <v>24</v>
      </c>
      <c r="F53" s="40">
        <v>9</v>
      </c>
      <c r="G53" s="54">
        <v>100000</v>
      </c>
      <c r="H53" s="17">
        <f>(G53*F53)</f>
        <v>900000</v>
      </c>
      <c r="I53" s="55">
        <v>0</v>
      </c>
      <c r="J53" s="13">
        <f t="shared" si="7"/>
        <v>900000</v>
      </c>
      <c r="K53" s="9"/>
      <c r="P53" s="18"/>
    </row>
    <row r="54" spans="1:16" ht="35.25" customHeight="1" x14ac:dyDescent="0.2">
      <c r="A54" s="104"/>
      <c r="B54" s="59" t="s">
        <v>110</v>
      </c>
      <c r="C54" s="38" t="s">
        <v>111</v>
      </c>
      <c r="D54" s="38" t="s">
        <v>112</v>
      </c>
      <c r="E54" s="11" t="s">
        <v>24</v>
      </c>
      <c r="F54" s="40">
        <v>20</v>
      </c>
      <c r="G54" s="54">
        <v>10000</v>
      </c>
      <c r="H54" s="17">
        <f>(G54*F54)</f>
        <v>200000</v>
      </c>
      <c r="I54" s="55">
        <v>0</v>
      </c>
      <c r="J54" s="13">
        <f t="shared" si="7"/>
        <v>200000</v>
      </c>
      <c r="K54" s="9"/>
      <c r="P54" s="18"/>
    </row>
    <row r="55" spans="1:16" ht="16.5" customHeight="1" x14ac:dyDescent="0.2">
      <c r="A55" s="105"/>
      <c r="B55" s="106" t="s">
        <v>89</v>
      </c>
      <c r="C55" s="107"/>
      <c r="D55" s="108"/>
      <c r="E55" s="29"/>
      <c r="F55" s="29"/>
      <c r="G55" s="29"/>
      <c r="H55" s="60">
        <f>SUM(H52:H54)</f>
        <v>1200000</v>
      </c>
      <c r="I55" s="60">
        <f t="shared" ref="I55" si="8">SUM(I52:I54)</f>
        <v>0</v>
      </c>
      <c r="J55" s="60">
        <f>SUM(J52:J54)</f>
        <v>1200000</v>
      </c>
      <c r="K55" s="32">
        <f>+H55/H$69</f>
        <v>0.03</v>
      </c>
      <c r="N55" s="19"/>
      <c r="O55" s="18"/>
    </row>
    <row r="56" spans="1:16" ht="12" customHeight="1" x14ac:dyDescent="0.2">
      <c r="A56" s="112" t="s">
        <v>113</v>
      </c>
      <c r="B56" s="113"/>
      <c r="C56" s="113"/>
      <c r="D56" s="113"/>
      <c r="E56" s="113"/>
      <c r="F56" s="113"/>
      <c r="G56" s="113"/>
      <c r="H56" s="113"/>
      <c r="I56" s="113"/>
      <c r="J56" s="113"/>
      <c r="K56" s="114"/>
    </row>
    <row r="57" spans="1:16" ht="12" customHeight="1" x14ac:dyDescent="0.2">
      <c r="A57" s="104" t="s">
        <v>91</v>
      </c>
      <c r="B57" s="61" t="s">
        <v>114</v>
      </c>
      <c r="C57" s="62"/>
      <c r="D57" s="4" t="s">
        <v>115</v>
      </c>
      <c r="E57" s="6" t="s">
        <v>116</v>
      </c>
      <c r="F57" s="6">
        <v>10</v>
      </c>
      <c r="G57" s="37">
        <v>134000</v>
      </c>
      <c r="H57" s="37">
        <f>G57*F57</f>
        <v>1340000</v>
      </c>
      <c r="I57" s="63">
        <v>0</v>
      </c>
      <c r="J57" s="8">
        <f t="shared" ref="J57:J59" si="9">+ROUND(+H57+I57,0)</f>
        <v>1340000</v>
      </c>
      <c r="K57" s="9"/>
    </row>
    <row r="58" spans="1:16" ht="12" customHeight="1" x14ac:dyDescent="0.2">
      <c r="A58" s="104"/>
      <c r="B58" s="64" t="s">
        <v>117</v>
      </c>
      <c r="C58" s="65"/>
      <c r="D58" s="14" t="s">
        <v>118</v>
      </c>
      <c r="E58" s="11" t="s">
        <v>119</v>
      </c>
      <c r="F58" s="11">
        <v>10</v>
      </c>
      <c r="G58" s="17">
        <v>400000</v>
      </c>
      <c r="H58" s="17">
        <f>G58*F58</f>
        <v>4000000</v>
      </c>
      <c r="I58" s="46">
        <v>0</v>
      </c>
      <c r="J58" s="13">
        <f t="shared" si="9"/>
        <v>4000000</v>
      </c>
      <c r="K58" s="9"/>
    </row>
    <row r="59" spans="1:16" ht="12" customHeight="1" x14ac:dyDescent="0.2">
      <c r="A59" s="104"/>
      <c r="B59" s="64" t="s">
        <v>120</v>
      </c>
      <c r="C59" s="65"/>
      <c r="D59" s="14" t="s">
        <v>121</v>
      </c>
      <c r="E59" s="11" t="s">
        <v>119</v>
      </c>
      <c r="F59" s="11">
        <v>15</v>
      </c>
      <c r="G59" s="17">
        <v>400000</v>
      </c>
      <c r="H59" s="17">
        <f>G59*F59</f>
        <v>6000000</v>
      </c>
      <c r="I59" s="46">
        <v>0</v>
      </c>
      <c r="J59" s="13">
        <f t="shared" si="9"/>
        <v>6000000</v>
      </c>
      <c r="K59" s="9"/>
    </row>
    <row r="60" spans="1:16" ht="12" customHeight="1" x14ac:dyDescent="0.2">
      <c r="A60" s="105"/>
      <c r="B60" s="106" t="s">
        <v>89</v>
      </c>
      <c r="C60" s="107"/>
      <c r="D60" s="108"/>
      <c r="E60" s="29"/>
      <c r="F60" s="29"/>
      <c r="G60" s="29"/>
      <c r="H60" s="56">
        <f>SUM(H57:H59)</f>
        <v>11340000</v>
      </c>
      <c r="I60" s="56">
        <f t="shared" ref="I60:J60" si="10">SUM(I57:I59)</f>
        <v>0</v>
      </c>
      <c r="J60" s="56">
        <f t="shared" si="10"/>
        <v>11340000</v>
      </c>
      <c r="K60" s="32">
        <f>+H60/H$69</f>
        <v>0.28349999999999997</v>
      </c>
    </row>
    <row r="61" spans="1:16" ht="12" customHeight="1" x14ac:dyDescent="0.2">
      <c r="A61" s="101" t="s">
        <v>122</v>
      </c>
      <c r="B61" s="101"/>
      <c r="C61" s="101"/>
      <c r="D61" s="101"/>
      <c r="E61" s="101"/>
      <c r="F61" s="101"/>
      <c r="G61" s="101"/>
      <c r="H61" s="101"/>
      <c r="I61" s="101"/>
      <c r="J61" s="101"/>
      <c r="K61" s="102"/>
    </row>
    <row r="62" spans="1:16" ht="12" customHeight="1" x14ac:dyDescent="0.2">
      <c r="A62" s="103" t="s">
        <v>91</v>
      </c>
      <c r="B62" s="66" t="s">
        <v>123</v>
      </c>
      <c r="C62" s="66"/>
      <c r="D62" s="66" t="s">
        <v>124</v>
      </c>
      <c r="E62" s="11" t="s">
        <v>125</v>
      </c>
      <c r="F62" s="11">
        <v>1</v>
      </c>
      <c r="G62" s="15">
        <v>5000000</v>
      </c>
      <c r="H62" s="15">
        <v>5000000</v>
      </c>
      <c r="I62" s="17">
        <v>0</v>
      </c>
      <c r="J62" s="13">
        <f t="shared" ref="J62:J63" si="11">+ROUND(+H62+I62,0)</f>
        <v>5000000</v>
      </c>
      <c r="K62" s="9"/>
    </row>
    <row r="63" spans="1:16" ht="12" customHeight="1" x14ac:dyDescent="0.2">
      <c r="A63" s="104"/>
      <c r="B63" s="66" t="s">
        <v>126</v>
      </c>
      <c r="C63" s="66" t="s">
        <v>127</v>
      </c>
      <c r="D63" s="66" t="s">
        <v>128</v>
      </c>
      <c r="E63" s="11" t="s">
        <v>125</v>
      </c>
      <c r="F63" s="11">
        <v>1</v>
      </c>
      <c r="G63" s="15">
        <v>1500000</v>
      </c>
      <c r="H63" s="15">
        <f>+F63*G63</f>
        <v>1500000</v>
      </c>
      <c r="I63" s="17">
        <v>0</v>
      </c>
      <c r="J63" s="13">
        <f t="shared" si="11"/>
        <v>1500000</v>
      </c>
      <c r="K63" s="9"/>
    </row>
    <row r="64" spans="1:16" ht="12" customHeight="1" x14ac:dyDescent="0.2">
      <c r="A64" s="105"/>
      <c r="B64" s="106" t="s">
        <v>89</v>
      </c>
      <c r="C64" s="107"/>
      <c r="D64" s="108"/>
      <c r="E64" s="67"/>
      <c r="F64" s="67"/>
      <c r="G64" s="68"/>
      <c r="H64" s="60">
        <f>SUM(H62:H63)</f>
        <v>6500000</v>
      </c>
      <c r="I64" s="60">
        <f t="shared" ref="I64:J64" si="12">SUM(I62:I63)</f>
        <v>0</v>
      </c>
      <c r="J64" s="60">
        <f t="shared" si="12"/>
        <v>6500000</v>
      </c>
      <c r="K64" s="32">
        <f>+H64/H$69</f>
        <v>0.16250000000000001</v>
      </c>
    </row>
    <row r="65" spans="1:11" ht="12" customHeight="1" x14ac:dyDescent="0.2">
      <c r="A65" s="101" t="s">
        <v>136</v>
      </c>
      <c r="B65" s="101"/>
      <c r="C65" s="101"/>
      <c r="D65" s="101"/>
      <c r="E65" s="101"/>
      <c r="F65" s="101"/>
      <c r="G65" s="101"/>
      <c r="H65" s="101"/>
      <c r="I65" s="101"/>
      <c r="J65" s="101"/>
      <c r="K65" s="102"/>
    </row>
    <row r="66" spans="1:11" ht="12" customHeight="1" x14ac:dyDescent="0.2">
      <c r="A66" s="103" t="s">
        <v>91</v>
      </c>
      <c r="B66" s="66" t="s">
        <v>123</v>
      </c>
      <c r="C66" s="66"/>
      <c r="D66" s="66" t="s">
        <v>124</v>
      </c>
      <c r="E66" s="11" t="s">
        <v>125</v>
      </c>
      <c r="F66" s="11">
        <v>1</v>
      </c>
      <c r="G66" s="15">
        <v>5000000</v>
      </c>
      <c r="H66" s="15">
        <v>5000000</v>
      </c>
      <c r="I66" s="17">
        <v>0</v>
      </c>
      <c r="J66" s="13">
        <f t="shared" ref="J66:J67" si="13">+ROUND(+H66+I66,0)</f>
        <v>5000000</v>
      </c>
      <c r="K66" s="9"/>
    </row>
    <row r="67" spans="1:11" ht="12" customHeight="1" x14ac:dyDescent="0.2">
      <c r="A67" s="104"/>
      <c r="B67" s="66" t="s">
        <v>126</v>
      </c>
      <c r="C67" s="66" t="s">
        <v>127</v>
      </c>
      <c r="D67" s="66" t="s">
        <v>128</v>
      </c>
      <c r="E67" s="11" t="s">
        <v>125</v>
      </c>
      <c r="F67" s="11">
        <v>1</v>
      </c>
      <c r="G67" s="15">
        <v>1500000</v>
      </c>
      <c r="H67" s="15">
        <f>+F67*G67</f>
        <v>1500000</v>
      </c>
      <c r="I67" s="17">
        <v>0</v>
      </c>
      <c r="J67" s="13">
        <f t="shared" si="13"/>
        <v>1500000</v>
      </c>
      <c r="K67" s="9"/>
    </row>
    <row r="68" spans="1:11" ht="12" customHeight="1" x14ac:dyDescent="0.2">
      <c r="A68" s="105"/>
      <c r="B68" s="106" t="s">
        <v>89</v>
      </c>
      <c r="C68" s="107"/>
      <c r="D68" s="108"/>
      <c r="E68" s="67"/>
      <c r="F68" s="67"/>
      <c r="G68" s="68"/>
      <c r="H68" s="60">
        <f>SUM(H66:H67)</f>
        <v>6500000</v>
      </c>
      <c r="I68" s="60">
        <f t="shared" ref="I68:J68" si="14">SUM(I66:I67)</f>
        <v>0</v>
      </c>
      <c r="J68" s="60">
        <f t="shared" si="14"/>
        <v>6500000</v>
      </c>
      <c r="K68" s="32">
        <f>+H68/H$69</f>
        <v>0.16250000000000001</v>
      </c>
    </row>
    <row r="69" spans="1:11" ht="12" customHeight="1" x14ac:dyDescent="0.2">
      <c r="A69" s="109" t="s">
        <v>129</v>
      </c>
      <c r="B69" s="110"/>
      <c r="C69" s="110"/>
      <c r="D69" s="110"/>
      <c r="E69" s="110"/>
      <c r="F69" s="110"/>
      <c r="G69" s="111"/>
      <c r="H69" s="69">
        <f>SUM(H64,H60,H50,H55+H46,H41)</f>
        <v>40000000</v>
      </c>
      <c r="I69" s="69">
        <f t="shared" ref="I69:J69" si="15">SUM(I64,I60,I50,I55+I46,I41)</f>
        <v>25000400</v>
      </c>
      <c r="J69" s="69">
        <f t="shared" si="15"/>
        <v>65000400</v>
      </c>
      <c r="K69" s="70">
        <f>SUM(K64,K60,K50,K55+K46,K41)</f>
        <v>1</v>
      </c>
    </row>
    <row r="71" spans="1:11" ht="12" customHeight="1" x14ac:dyDescent="0.2">
      <c r="H71" s="71"/>
      <c r="I71" s="72"/>
      <c r="J71" s="72"/>
      <c r="K71" s="73"/>
    </row>
    <row r="72" spans="1:11" ht="32.25" customHeight="1" x14ac:dyDescent="0.2">
      <c r="A72" s="87" t="s">
        <v>138</v>
      </c>
      <c r="B72" s="87" t="s">
        <v>139</v>
      </c>
      <c r="C72" s="88" t="s">
        <v>145</v>
      </c>
      <c r="G72" s="74"/>
      <c r="H72" s="75">
        <v>40000000</v>
      </c>
      <c r="I72" s="76"/>
      <c r="J72" s="76"/>
      <c r="K72" s="77"/>
    </row>
    <row r="73" spans="1:11" ht="24" x14ac:dyDescent="0.2">
      <c r="A73" s="89" t="s">
        <v>137</v>
      </c>
      <c r="B73" s="90" t="s">
        <v>141</v>
      </c>
      <c r="C73" s="92">
        <v>0.5</v>
      </c>
      <c r="H73" s="76"/>
      <c r="I73" s="76"/>
      <c r="J73" s="78"/>
      <c r="K73" s="77"/>
    </row>
    <row r="74" spans="1:11" ht="12.75" x14ac:dyDescent="0.2">
      <c r="A74" s="89" t="s">
        <v>133</v>
      </c>
      <c r="B74" s="90" t="s">
        <v>144</v>
      </c>
      <c r="C74" s="93">
        <v>0.4</v>
      </c>
    </row>
    <row r="75" spans="1:11" ht="53.25" customHeight="1" x14ac:dyDescent="0.2">
      <c r="A75" s="89" t="s">
        <v>140</v>
      </c>
      <c r="B75" s="90" t="s">
        <v>146</v>
      </c>
      <c r="C75" s="93">
        <v>0.3</v>
      </c>
      <c r="G75" s="94"/>
      <c r="H75" s="94"/>
      <c r="I75" s="95"/>
      <c r="J75" s="95"/>
    </row>
    <row r="76" spans="1:11" ht="36" x14ac:dyDescent="0.2">
      <c r="A76" s="89" t="s">
        <v>148</v>
      </c>
      <c r="B76" s="90" t="s">
        <v>149</v>
      </c>
      <c r="C76" s="93">
        <v>0.05</v>
      </c>
      <c r="G76" s="97"/>
      <c r="H76" s="98"/>
      <c r="I76" s="81"/>
      <c r="J76" s="96"/>
    </row>
    <row r="77" spans="1:11" ht="12.75" x14ac:dyDescent="0.2">
      <c r="A77" s="89" t="s">
        <v>131</v>
      </c>
      <c r="B77" s="90" t="s">
        <v>147</v>
      </c>
      <c r="C77" s="93">
        <v>0.5</v>
      </c>
      <c r="G77" s="79"/>
      <c r="H77" s="80"/>
      <c r="I77" s="80"/>
      <c r="J77" s="96"/>
    </row>
    <row r="78" spans="1:11" ht="48" x14ac:dyDescent="0.2">
      <c r="A78" s="91" t="s">
        <v>132</v>
      </c>
      <c r="B78" s="90" t="s">
        <v>143</v>
      </c>
      <c r="C78" s="93">
        <v>0.3</v>
      </c>
      <c r="G78" s="79"/>
      <c r="H78" s="80"/>
      <c r="I78" s="80"/>
      <c r="J78" s="96"/>
    </row>
    <row r="79" spans="1:11" ht="24" x14ac:dyDescent="0.2">
      <c r="A79" s="91" t="s">
        <v>130</v>
      </c>
      <c r="B79" s="90" t="s">
        <v>142</v>
      </c>
      <c r="C79" s="93">
        <v>0.2</v>
      </c>
      <c r="G79" s="79"/>
      <c r="H79" s="82"/>
      <c r="I79" s="80"/>
      <c r="J79" s="96"/>
    </row>
    <row r="80" spans="1:11" ht="38.25" customHeight="1" x14ac:dyDescent="0.25">
      <c r="A80" s="83"/>
      <c r="B80" s="85"/>
      <c r="G80" s="79"/>
      <c r="H80" s="80"/>
      <c r="I80" s="80"/>
      <c r="J80" s="96"/>
    </row>
    <row r="81" spans="1:10" ht="28.5" customHeight="1" x14ac:dyDescent="0.25">
      <c r="A81" s="83"/>
      <c r="G81" s="79"/>
      <c r="H81" s="80"/>
      <c r="I81" s="80"/>
      <c r="J81" s="96"/>
    </row>
    <row r="82" spans="1:10" ht="66.75" customHeight="1" x14ac:dyDescent="0.25">
      <c r="A82" s="83"/>
      <c r="B82" s="86"/>
      <c r="G82" s="96"/>
      <c r="H82" s="80"/>
      <c r="I82" s="82"/>
      <c r="J82" s="96"/>
    </row>
    <row r="83" spans="1:10" ht="12" customHeight="1" x14ac:dyDescent="0.25">
      <c r="A83" s="83"/>
      <c r="G83" s="82"/>
      <c r="H83" s="82"/>
      <c r="I83" s="82"/>
      <c r="J83" s="82"/>
    </row>
    <row r="85" spans="1:10" ht="12" customHeight="1" x14ac:dyDescent="0.2">
      <c r="B85" s="84"/>
    </row>
    <row r="86" spans="1:10" ht="12" customHeight="1" x14ac:dyDescent="0.2">
      <c r="B86" s="84"/>
    </row>
    <row r="87" spans="1:10" ht="12" customHeight="1" x14ac:dyDescent="0.2">
      <c r="B87" s="84"/>
    </row>
    <row r="88" spans="1:10" ht="12" customHeight="1" x14ac:dyDescent="0.2">
      <c r="B88" s="84"/>
    </row>
    <row r="89" spans="1:10" ht="42" customHeight="1" x14ac:dyDescent="0.2"/>
    <row r="90" spans="1:10" ht="12" customHeight="1" x14ac:dyDescent="0.2">
      <c r="B90" s="84"/>
    </row>
    <row r="91" spans="1:10" ht="32.25" customHeight="1" x14ac:dyDescent="0.2">
      <c r="B91" s="85"/>
    </row>
    <row r="92" spans="1:10" ht="12" customHeight="1" x14ac:dyDescent="0.2">
      <c r="B92" s="84" t="s">
        <v>135</v>
      </c>
    </row>
    <row r="93" spans="1:10" ht="63.75" customHeight="1" x14ac:dyDescent="0.2"/>
    <row r="94" spans="1:10" ht="12" customHeight="1" x14ac:dyDescent="0.2">
      <c r="B94" s="84"/>
    </row>
    <row r="96" spans="1:10" ht="12" customHeight="1" x14ac:dyDescent="0.2">
      <c r="B96" s="84"/>
    </row>
    <row r="97" spans="2:2" ht="27" customHeight="1" x14ac:dyDescent="0.2"/>
    <row r="101" spans="2:2" ht="47.25" customHeight="1" x14ac:dyDescent="0.2">
      <c r="B101" s="85"/>
    </row>
  </sheetData>
  <autoFilter ref="A4:J69" xr:uid="{00000000-0009-0000-0000-000000000000}"/>
  <mergeCells count="38">
    <mergeCell ref="A1:K1"/>
    <mergeCell ref="A2:K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A48:A50"/>
    <mergeCell ref="D48:D49"/>
    <mergeCell ref="B50:D50"/>
    <mergeCell ref="J4:J5"/>
    <mergeCell ref="K4:K5"/>
    <mergeCell ref="A6:K6"/>
    <mergeCell ref="A7:A22"/>
    <mergeCell ref="A23:A38"/>
    <mergeCell ref="A39:A40"/>
    <mergeCell ref="B41:D41"/>
    <mergeCell ref="A42:K42"/>
    <mergeCell ref="A43:A45"/>
    <mergeCell ref="B46:D46"/>
    <mergeCell ref="A47:K47"/>
    <mergeCell ref="A61:K61"/>
    <mergeCell ref="A62:A64"/>
    <mergeCell ref="B64:D64"/>
    <mergeCell ref="A69:G69"/>
    <mergeCell ref="A51:K51"/>
    <mergeCell ref="A52:A55"/>
    <mergeCell ref="B55:D55"/>
    <mergeCell ref="A56:K56"/>
    <mergeCell ref="A57:A60"/>
    <mergeCell ref="B60:D60"/>
    <mergeCell ref="A65:K65"/>
    <mergeCell ref="A66:A68"/>
    <mergeCell ref="B68:D68"/>
  </mergeCells>
  <pageMargins left="0" right="0.39370078740157483" top="0.39370078740157483" bottom="0.19685039370078741" header="0.31496062992125984" footer="0.31496062992125984"/>
  <pageSetup scale="63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</vt:lpstr>
      <vt:lpstr>Presupuesto!Área_de_impresión</vt:lpstr>
      <vt:lpstr>Presupuesto!Títulos_a_imprimir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LuzMarina</dc:creator>
  <cp:lastModifiedBy>Diego sierra</cp:lastModifiedBy>
  <dcterms:created xsi:type="dcterms:W3CDTF">2023-03-29T23:25:34Z</dcterms:created>
  <dcterms:modified xsi:type="dcterms:W3CDTF">2023-09-08T21:16:57Z</dcterms:modified>
</cp:coreProperties>
</file>